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hedf\OneDrive\Área de Trabalho\"/>
    </mc:Choice>
  </mc:AlternateContent>
  <xr:revisionPtr revIDLastSave="0" documentId="13_ncr:1_{6A7BCFD1-6137-46AC-A238-B3B1470D04ED}" xr6:coauthVersionLast="46" xr6:coauthVersionMax="46" xr10:uidLastSave="{00000000-0000-0000-0000-000000000000}"/>
  <bookViews>
    <workbookView xWindow="-120" yWindow="-120" windowWidth="20730" windowHeight="11160" activeTab="1" xr2:uid="{00000000-000D-0000-FFFF-FFFF00000000}"/>
  </bookViews>
  <sheets>
    <sheet name="Referências" sheetId="1" r:id="rId1"/>
    <sheet name="BDI" sheetId="2" r:id="rId2"/>
    <sheet name="INFORMATIVO LEI" sheetId="3" r:id="rId3"/>
    <sheet name="ACÓRDÃO TCU 2622-37 P DE 2013" sheetId="4" r:id="rId4"/>
  </sheets>
  <definedNames>
    <definedName name="_Toc355809745" localSheetId="3">'ACÓRDÃO TCU 2622-37 P DE 2013'!$A$13</definedName>
    <definedName name="_xlnm.Print_Area" localSheetId="1">BDI!$A$1:$H$77</definedName>
    <definedName name="_xlnm.Print_Area" localSheetId="0">Referências!$A$1:$V$8</definedName>
  </definedNames>
  <calcPr calcId="191029"/>
</workbook>
</file>

<file path=xl/calcChain.xml><?xml version="1.0" encoding="utf-8"?>
<calcChain xmlns="http://schemas.openxmlformats.org/spreadsheetml/2006/main">
  <c r="B27" i="2" l="1"/>
  <c r="K46" i="2" l="1"/>
  <c r="K45" i="2"/>
  <c r="J46" i="2"/>
  <c r="G46" i="2" s="1"/>
  <c r="J45" i="2"/>
  <c r="G45" i="2" s="1"/>
  <c r="I68" i="2" l="1"/>
  <c r="I67" i="2"/>
  <c r="I66" i="2"/>
  <c r="C43" i="1"/>
  <c r="D46" i="2" l="1"/>
  <c r="D45" i="2"/>
  <c r="H27" i="2"/>
  <c r="H26" i="2"/>
  <c r="H25" i="2"/>
  <c r="H24" i="2"/>
  <c r="H23" i="2"/>
  <c r="H22" i="2"/>
  <c r="H17" i="2"/>
  <c r="D17" i="2"/>
  <c r="H16" i="2"/>
  <c r="D16" i="2"/>
  <c r="C71" i="1"/>
  <c r="C70" i="1"/>
  <c r="C69" i="1"/>
  <c r="C68" i="1"/>
  <c r="C67" i="1"/>
  <c r="C66" i="1"/>
  <c r="D62" i="1"/>
  <c r="C62" i="1"/>
  <c r="B62" i="1"/>
  <c r="D61" i="1"/>
  <c r="C61" i="1"/>
  <c r="B61" i="1"/>
  <c r="D60" i="1"/>
  <c r="C60" i="1"/>
  <c r="B60" i="1"/>
  <c r="D59" i="1"/>
  <c r="C59" i="1"/>
  <c r="B59" i="1"/>
  <c r="D58" i="1"/>
  <c r="C58" i="1"/>
  <c r="B58" i="1"/>
  <c r="D57" i="1"/>
  <c r="C57" i="1"/>
  <c r="B57" i="1"/>
  <c r="D53" i="1"/>
  <c r="C53" i="1"/>
  <c r="B53" i="1"/>
  <c r="D52" i="1"/>
  <c r="C52" i="1"/>
  <c r="B52" i="1"/>
  <c r="D51" i="1"/>
  <c r="C51" i="1"/>
  <c r="B51" i="1"/>
  <c r="D50" i="1"/>
  <c r="C50" i="1"/>
  <c r="B50" i="1"/>
  <c r="D49" i="1"/>
  <c r="C49" i="1"/>
  <c r="B49" i="1"/>
  <c r="D48" i="1"/>
  <c r="C48" i="1"/>
  <c r="B48" i="1"/>
  <c r="D44" i="1"/>
  <c r="C44" i="1"/>
  <c r="B44" i="1"/>
  <c r="D43" i="1"/>
  <c r="B43" i="1"/>
  <c r="D42" i="1"/>
  <c r="C42" i="1"/>
  <c r="B42" i="1"/>
  <c r="D41" i="1"/>
  <c r="C41" i="1"/>
  <c r="B41" i="1"/>
  <c r="D40" i="1"/>
  <c r="C40" i="1"/>
  <c r="B40" i="1"/>
  <c r="D39" i="1"/>
  <c r="C39" i="1"/>
  <c r="B39" i="1"/>
  <c r="D35" i="1"/>
  <c r="C35" i="1"/>
  <c r="B35" i="1"/>
  <c r="D34" i="1"/>
  <c r="C34" i="1"/>
  <c r="B34" i="1"/>
  <c r="D33" i="1"/>
  <c r="C33" i="1"/>
  <c r="B33" i="1"/>
  <c r="D32" i="1"/>
  <c r="C32" i="1"/>
  <c r="B32" i="1"/>
  <c r="D31" i="1"/>
  <c r="C31" i="1"/>
  <c r="B31" i="1"/>
  <c r="D30" i="1"/>
  <c r="C30" i="1"/>
  <c r="B30" i="1"/>
  <c r="D26" i="1"/>
  <c r="C26" i="1"/>
  <c r="B26" i="1"/>
  <c r="D25" i="1"/>
  <c r="C25" i="1"/>
  <c r="B25" i="1"/>
  <c r="D24" i="1"/>
  <c r="C24" i="1"/>
  <c r="B24" i="1"/>
  <c r="D23" i="1"/>
  <c r="C23" i="1"/>
  <c r="B23" i="1"/>
  <c r="D22" i="1"/>
  <c r="C22" i="1"/>
  <c r="B22" i="1"/>
  <c r="D21" i="1"/>
  <c r="C21" i="1"/>
  <c r="B21" i="1"/>
  <c r="D17" i="1"/>
  <c r="C17" i="1"/>
  <c r="B17" i="1"/>
  <c r="D16" i="1"/>
  <c r="C16" i="1"/>
  <c r="B16" i="1"/>
  <c r="D15" i="1"/>
  <c r="C15" i="1"/>
  <c r="B15" i="1"/>
  <c r="D14" i="1"/>
  <c r="C14" i="1"/>
  <c r="B14" i="1"/>
  <c r="D13" i="1"/>
  <c r="C13" i="1"/>
  <c r="B13" i="1"/>
  <c r="D12" i="1"/>
  <c r="C12" i="1"/>
  <c r="B12" i="1"/>
  <c r="V8" i="1"/>
  <c r="D71" i="1" s="1"/>
  <c r="T8" i="1"/>
  <c r="B71" i="1" s="1"/>
  <c r="H18" i="2" l="1"/>
  <c r="D18" i="2"/>
  <c r="B18" i="2" s="1"/>
  <c r="K51" i="2" s="1"/>
  <c r="H28" i="2"/>
  <c r="I20" i="2" s="1"/>
  <c r="F68" i="2" l="1"/>
  <c r="C68" i="2"/>
  <c r="F69" i="2"/>
  <c r="C69" i="2"/>
  <c r="G43" i="2"/>
  <c r="G47" i="2" s="1"/>
  <c r="J32" i="2"/>
  <c r="B28" i="2"/>
  <c r="K52" i="2" s="1"/>
  <c r="J44" i="2"/>
  <c r="K40" i="2"/>
  <c r="K38" i="2"/>
  <c r="J37" i="2"/>
  <c r="K34" i="2"/>
  <c r="K32" i="2"/>
  <c r="K44" i="2"/>
  <c r="F44" i="2"/>
  <c r="B44" i="2"/>
  <c r="F43" i="2"/>
  <c r="J40" i="2"/>
  <c r="J38" i="2"/>
  <c r="K37" i="2"/>
  <c r="J34" i="2"/>
  <c r="D44" i="2" l="1"/>
  <c r="I69" i="2"/>
  <c r="I70" i="2" s="1"/>
  <c r="D34" i="2"/>
  <c r="D38" i="2"/>
  <c r="D37" i="2"/>
  <c r="D32" i="2"/>
  <c r="D40" i="2"/>
  <c r="K53" i="2" l="1"/>
  <c r="I71" i="2"/>
  <c r="D69" i="2" s="1"/>
  <c r="H72" i="2"/>
  <c r="G78" i="2" l="1"/>
  <c r="G69" i="2"/>
  <c r="G83" i="2"/>
  <c r="G68" i="2"/>
  <c r="D68" i="2"/>
  <c r="K54" i="2" l="1"/>
  <c r="G72" i="2" s="1"/>
</calcChain>
</file>

<file path=xl/sharedStrings.xml><?xml version="1.0" encoding="utf-8"?>
<sst xmlns="http://schemas.openxmlformats.org/spreadsheetml/2006/main" count="158" uniqueCount="99">
  <si>
    <t>TIPOS DE OBRAS</t>
  </si>
  <si>
    <t>ADMINISTRAÇÃO CENTRAL</t>
  </si>
  <si>
    <t>SEGURO + GARANTIA</t>
  </si>
  <si>
    <t>RISCO</t>
  </si>
  <si>
    <t>DESPESA FINANCEIRA</t>
  </si>
  <si>
    <t>LUCRO</t>
  </si>
  <si>
    <t>BDI SEM DESONERAÇÃO</t>
  </si>
  <si>
    <t>BDI COM DESONERAÇÃO</t>
  </si>
  <si>
    <t>INF</t>
  </si>
  <si>
    <t>MÉDIO</t>
  </si>
  <si>
    <t>SUP</t>
  </si>
  <si>
    <t>CONSTRUÇÃO
DE EDIFICAÇÕES</t>
  </si>
  <si>
    <t>CONSTRUÇÃO DE
RODOVIAS E FERROVIAS</t>
  </si>
  <si>
    <t>CONSTRUÇÃO DE REDES
DE ABASTECIMENTO DE ÁGUA,
COLETA DE ESGOTO E
CONSTRUÇÕES DE CORRELATAS</t>
  </si>
  <si>
    <t>CONSTRUÇÃO E MANUTENÇÃO
DE ESTAÇÕES E REDES DE
DISTRIBUIÇÃO DE ENERGIA ELÉTRICA</t>
  </si>
  <si>
    <t>OBRAS PORTUÁRIAS,
MARÍTIMAS E FLUVIAIS</t>
  </si>
  <si>
    <t>FORNECIMENTO DE MATERIAS</t>
  </si>
  <si>
    <t>LIMITE INF</t>
  </si>
  <si>
    <t>LIMITE SUP</t>
  </si>
  <si>
    <t>OBRA:</t>
  </si>
  <si>
    <t>LOCAL:</t>
  </si>
  <si>
    <t>MUNICÍPIO:</t>
  </si>
  <si>
    <t>COMPOSIÇÃO DE B.D.I.</t>
  </si>
  <si>
    <t>TIPO DE BDI</t>
  </si>
  <si>
    <t>TIPO DE SERVIÇO</t>
  </si>
  <si>
    <t>CONSTRUÇÃO DE EDIFICAÇÕES</t>
  </si>
  <si>
    <t>CONSTRUÇÃO DE RODOVIAS E FERROVIAS</t>
  </si>
  <si>
    <t>CONSTRUÇÃO DE REDES DE ABASTECIMENTO DE ÁGUA, COLETA DE ESGOTO E CONSTRUÇÕES DE CORRELATAS</t>
  </si>
  <si>
    <t>CONSTRUÇÃO E MANUTENÇÃO DE ESTAÇÕES E REDES DE DISTRIBUIÇÃO DE ENERGIA ELÉTRICA</t>
  </si>
  <si>
    <t>OBRAS PORTUÁRIAS, MARÍTIMAS E FLUVIAIS</t>
  </si>
  <si>
    <t>FORNECIMENTO DE MATERIAIS</t>
  </si>
  <si>
    <t>ÍNDICES PERCENTUAIS</t>
  </si>
  <si>
    <t>%</t>
  </si>
  <si>
    <t>min</t>
  </si>
  <si>
    <t>max</t>
  </si>
  <si>
    <t>DESPESAS FINANCEIRAS</t>
  </si>
  <si>
    <t>DF =</t>
  </si>
  <si>
    <t>SEGURO, GARANTIA E RISCOS</t>
  </si>
  <si>
    <t>L =</t>
  </si>
  <si>
    <t>IMPOSTOS</t>
  </si>
  <si>
    <t>PIS =</t>
  </si>
  <si>
    <t>COFINS =</t>
  </si>
  <si>
    <t>CÁLCULO</t>
  </si>
  <si>
    <t>TAXA DE RATEIO DA ADMINISTRAÇÃO CENTRAL</t>
  </si>
  <si>
    <t>TAXA DE DESPESAS FINANCEIRAS</t>
  </si>
  <si>
    <t>R =</t>
  </si>
  <si>
    <t>TAXA DE LUCRO</t>
  </si>
  <si>
    <t>TAXA DE TRIBUTOS</t>
  </si>
  <si>
    <t>MÍNIMO</t>
  </si>
  <si>
    <t>MÁXIMO</t>
  </si>
  <si>
    <t>BDI CALCULADO  =</t>
  </si>
  <si>
    <t>BDI CALCULADO</t>
  </si>
  <si>
    <t>A =</t>
  </si>
  <si>
    <t>S + G =</t>
  </si>
  <si>
    <t>SEGURO E GARANTIA DO EMPREENDIMENTO</t>
  </si>
  <si>
    <t>TAXA DE RISCO</t>
  </si>
  <si>
    <t>T =</t>
  </si>
  <si>
    <t xml:space="preserve">T = </t>
  </si>
  <si>
    <t>SEGURO + GARANTIA  (S + G) =</t>
  </si>
  <si>
    <t>RISCO (R) =</t>
  </si>
  <si>
    <t>X</t>
  </si>
  <si>
    <t>BDI DE REFERÊNCIAS S/ INSS</t>
  </si>
  <si>
    <t>BDI DE REFERÊNCIAS C/ INSS</t>
  </si>
  <si>
    <t>AC =</t>
  </si>
  <si>
    <t>LISTA DE ERROS</t>
  </si>
  <si>
    <t>LEI Nº 12.546, DE 14 DE DEZEMBRO DE 2011</t>
  </si>
  <si>
    <t>Art. 7° – Até 31 de dezembro de 2014, contribuirão sobre o valor da receita bruta, excluídas as vendas canceladas e os descontos incondicionais concedidos, em substituição às contribuições previstas nos incisos I e III do art. 22 da Lei no 8.212, de 24 de julho de 1991, à alíquota de 2% (dois por cento).</t>
  </si>
  <si>
    <r>
      <t xml:space="preserve">IV – as empresas do setor de construção civil, enquadradas nos grupos 412, 432, 433 e 439 da CNAE 2.0. (de 01/04/2013 a 31/12/2014) </t>
    </r>
    <r>
      <rPr>
        <b/>
        <i/>
        <u/>
        <sz val="11"/>
        <color rgb="FFFF0000"/>
        <rFont val="Calibri"/>
        <family val="2"/>
        <scheme val="minor"/>
      </rPr>
      <t>(vigência encerrada)</t>
    </r>
  </si>
  <si>
    <t>LEI Nº 13.161, DE 31 DE AGOSTO DE 2015 (altera as Leis nos 12.546, de 14 de dezembro de 2011)</t>
  </si>
  <si>
    <t>“Art. 7o-A.  A alíquota da contribuição sobre a receita bruta prevista no art. 7o será de 4,5% (quatro inteiros e cinco décimos por cento), exceto para as empresas de call center ...</t>
  </si>
  <si>
    <t>Grupos</t>
  </si>
  <si>
    <t>Descrição CNAE</t>
  </si>
  <si>
    <t>Construção de Edifícios</t>
  </si>
  <si>
    <t>Instalações Elétricas, Hidráulicas e outras Instalações</t>
  </si>
  <si>
    <t>Obras de Acabamento</t>
  </si>
  <si>
    <t>Outros serviços especializados para construção</t>
  </si>
  <si>
    <t>ACÓRDÃO Nº 2622/2013 – TCU – Plenário</t>
  </si>
  <si>
    <t>Código eletrônico para localização na página do TCU na Internet: AC-2622-37/13-P</t>
  </si>
  <si>
    <r>
      <t xml:space="preserve">2.4.  Componentes que </t>
    </r>
    <r>
      <rPr>
        <b/>
        <i/>
        <u/>
        <sz val="11"/>
        <color theme="1"/>
        <rFont val="Calibri"/>
        <family val="2"/>
        <scheme val="minor"/>
      </rPr>
      <t>não</t>
    </r>
    <r>
      <rPr>
        <b/>
        <sz val="11"/>
        <color theme="1"/>
        <rFont val="Calibri"/>
        <family val="2"/>
        <scheme val="minor"/>
      </rPr>
      <t xml:space="preserve"> integram o BDI</t>
    </r>
  </si>
  <si>
    <r>
      <t xml:space="preserve">...Esses custos referem-se, principalmente, aos custos com </t>
    </r>
    <r>
      <rPr>
        <b/>
        <i/>
        <u/>
        <sz val="11"/>
        <color theme="1"/>
        <rFont val="Calibri"/>
        <family val="2"/>
        <scheme val="minor"/>
      </rPr>
      <t xml:space="preserve">administração local, instalação de canteiro de obras e mobilização e desmobilização.
</t>
    </r>
    <r>
      <rPr>
        <sz val="11"/>
        <color theme="1"/>
        <rFont val="Calibri"/>
        <family val="2"/>
        <scheme val="minor"/>
      </rPr>
      <t>...os tributos incidentes sobre a renda ou o lucro (IRPJ e CSLL), por não estarem relacionados diretamente com as atividades de prestação de serviços, não devem ser discriminados no BDI de obras públicas...</t>
    </r>
  </si>
  <si>
    <t>2.3.3.4. Contribuição Previdenciária sobre a Receita Bruta (CPRB)</t>
  </si>
  <si>
    <r>
      <t xml:space="preserve">Registra-se que as taxas de BDI estimadas no presente trabalho </t>
    </r>
    <r>
      <rPr>
        <b/>
        <i/>
        <u/>
        <sz val="11"/>
        <color theme="1"/>
        <rFont val="Calibri"/>
        <family val="2"/>
        <scheme val="minor"/>
      </rPr>
      <t>não incorporam</t>
    </r>
    <r>
      <rPr>
        <sz val="11"/>
        <color theme="1"/>
        <rFont val="Calibri"/>
        <family val="2"/>
        <scheme val="minor"/>
      </rPr>
      <t xml:space="preserve"> no tratamento estatístico o percentual de 2% da CPRB na composição de BDI, devendo, assim, ser objeto de análise em cada caso concreto.</t>
    </r>
  </si>
  <si>
    <t>Quadro 6 – Faixas referenciais de valores da Administração Local</t>
  </si>
  <si>
    <r>
      <t>...</t>
    </r>
    <r>
      <rPr>
        <b/>
        <i/>
        <u/>
        <sz val="11"/>
        <color theme="1"/>
        <rFont val="Calibri"/>
        <family val="2"/>
        <scheme val="minor"/>
      </rPr>
      <t>podem</t>
    </r>
    <r>
      <rPr>
        <sz val="11"/>
        <color theme="1"/>
        <rFont val="Calibri"/>
        <family val="2"/>
        <scheme val="minor"/>
      </rPr>
      <t xml:space="preserve"> ser considerados como </t>
    </r>
    <r>
      <rPr>
        <b/>
        <i/>
        <u/>
        <sz val="11"/>
        <color theme="1"/>
        <rFont val="Calibri"/>
        <family val="2"/>
        <scheme val="minor"/>
      </rPr>
      <t>valores referenciais</t>
    </r>
    <r>
      <rPr>
        <sz val="11"/>
        <color theme="1"/>
        <rFont val="Calibri"/>
        <family val="2"/>
        <scheme val="minor"/>
      </rPr>
      <t xml:space="preserve"> das diversas tipologias de obras. A adoção de faixas de valores estabelecidas entre os quartis permite levar em conta os diversos fatores que podem influenciar a determinação dos custos a serem devidamente discriminados na planilha de quantitativos, não obstante, excepcionalmente, a </t>
    </r>
    <r>
      <rPr>
        <b/>
        <i/>
        <u/>
        <sz val="11"/>
        <color theme="1"/>
        <rFont val="Calibri"/>
        <family val="2"/>
        <scheme val="minor"/>
      </rPr>
      <t>possibilidade</t>
    </r>
    <r>
      <rPr>
        <sz val="11"/>
        <color theme="1"/>
        <rFont val="Calibri"/>
        <family val="2"/>
        <scheme val="minor"/>
      </rPr>
      <t xml:space="preserve"> de se considerar válido um custo total de administração local </t>
    </r>
    <r>
      <rPr>
        <b/>
        <i/>
        <u/>
        <sz val="11"/>
        <color theme="1"/>
        <rFont val="Calibri"/>
        <family val="2"/>
        <scheme val="minor"/>
      </rPr>
      <t>que se afaste</t>
    </r>
    <r>
      <rPr>
        <sz val="11"/>
        <color theme="1"/>
        <rFont val="Calibri"/>
        <family val="2"/>
        <scheme val="minor"/>
      </rPr>
      <t xml:space="preserve"> significativamente da média, estando acima ou abaixo dos respectivos quartis, </t>
    </r>
    <r>
      <rPr>
        <b/>
        <i/>
        <u/>
        <sz val="11"/>
        <color theme="1"/>
        <rFont val="Calibri"/>
        <family val="2"/>
        <scheme val="minor"/>
      </rPr>
      <t>mediante justificativa técnica</t>
    </r>
    <r>
      <rPr>
        <sz val="11"/>
        <color theme="1"/>
        <rFont val="Calibri"/>
        <family val="2"/>
        <scheme val="minor"/>
      </rPr>
      <t xml:space="preserve"> devidamente fundamentada.</t>
    </r>
  </si>
  <si>
    <t>2.5. BDI Diferenciado</t>
  </si>
  <si>
    <r>
      <t>BDI diferenciado especificamente para o fornecimento de materiais e equipamentos relevantes de natureza específica, como é o caso de</t>
    </r>
    <r>
      <rPr>
        <b/>
        <i/>
        <u/>
        <sz val="11"/>
        <color theme="1"/>
        <rFont val="Calibri"/>
        <family val="2"/>
        <scheme val="minor"/>
      </rPr>
      <t xml:space="preserve"> materiais betuminosos</t>
    </r>
    <r>
      <rPr>
        <sz val="11"/>
        <color theme="1"/>
        <rFont val="Calibri"/>
        <family val="2"/>
        <scheme val="minor"/>
      </rPr>
      <t xml:space="preserve"> para obras </t>
    </r>
    <r>
      <rPr>
        <b/>
        <i/>
        <u/>
        <sz val="11"/>
        <color theme="1"/>
        <rFont val="Calibri"/>
        <family val="2"/>
        <scheme val="minor"/>
      </rPr>
      <t>rodoviárias, tubos de ferro fundido ou PVC</t>
    </r>
    <r>
      <rPr>
        <sz val="11"/>
        <color theme="1"/>
        <rFont val="Calibri"/>
        <family val="2"/>
        <scheme val="minor"/>
      </rPr>
      <t xml:space="preserve"> para obras de abastecimento de água, elevadores e escadas rolantes para obras aeroportuários, </t>
    </r>
    <r>
      <rPr>
        <b/>
        <i/>
        <u/>
        <sz val="11"/>
        <color theme="1"/>
        <rFont val="Calibri"/>
        <family val="2"/>
        <scheme val="minor"/>
      </rPr>
      <t>dentre outros</t>
    </r>
    <r>
      <rPr>
        <sz val="11"/>
        <color theme="1"/>
        <rFont val="Calibri"/>
        <family val="2"/>
        <scheme val="minor"/>
      </rPr>
      <t>, inseridos no objeto de obra, os quais demandam a incidência de taxa de BDI própria e inferior à taxa aplicável aos demais itens da obra</t>
    </r>
  </si>
  <si>
    <r>
      <t xml:space="preserve">287. A respeito do </t>
    </r>
    <r>
      <rPr>
        <b/>
        <i/>
        <u/>
        <sz val="11"/>
        <color theme="1"/>
        <rFont val="Calibri"/>
        <family val="2"/>
        <scheme val="minor"/>
      </rPr>
      <t>valor significativo dos materiais e equipamentos</t>
    </r>
    <r>
      <rPr>
        <sz val="11"/>
        <color theme="1"/>
        <rFont val="Calibri"/>
        <family val="2"/>
        <scheme val="minor"/>
      </rPr>
      <t xml:space="preserve"> em relação ao valor global da obra, considera-se que </t>
    </r>
    <r>
      <rPr>
        <b/>
        <i/>
        <u/>
        <sz val="11"/>
        <color theme="1"/>
        <rFont val="Calibri"/>
        <family val="2"/>
        <scheme val="minor"/>
      </rPr>
      <t>não é possível afirmar qual o percentual</t>
    </r>
    <r>
      <rPr>
        <sz val="11"/>
        <color theme="1"/>
        <rFont val="Calibri"/>
        <family val="2"/>
        <scheme val="minor"/>
      </rPr>
      <t xml:space="preserve"> ditará a obrigatoriedade da adoção de um taxa de BDI reduzida. A CBIC, no entanto, sugere em seu estudo (peça 402, p. 2) que a aplicação do BDI diferenciado deve ser condicionada à representatividade de 20% dos contratos administrativos, e somente para as contratações acima de R$ 30 milhões, sem, contudo, apresentar uma maior justificativa técnica para a indicação de tal percentual e valor.
</t>
    </r>
  </si>
  <si>
    <t xml:space="preserve">288. Entende-se que o valor significativo do fornecimento dos materiais e equipamentos de natureza específica deve ser analisado no caso concreto pelo gestor público, quando da justificativa técnica e econômica do não parcelamento da obra. Citam-se os relatórios que antecedem os Acórdãos 893/2012 e 1.330/2009, ambos do Plenário, em que este Tribunal considerou, no primeiro caso, o percentual de 3% do orçamento da obra como relevante; e, no segundo, o percentual de 12,40% do valor do contrato como não sendo aplicável a taxa diferenciada de BDI.
</t>
  </si>
  <si>
    <t>289. Portanto, cabe ao gestor público avaliar em cada caso concreto, devidamente motivado, a aplicação ou não do BDI diferenciado, levando em conta a natureza específica desses bens e as características da obra.</t>
  </si>
  <si>
    <t>LEI Nº 13.161, DE 31 DE AGOSTO DE 2015</t>
  </si>
  <si>
    <t>DE ACORDO COM:</t>
  </si>
  <si>
    <t>DESONERADO</t>
  </si>
  <si>
    <t>NÃO DESONERADO</t>
  </si>
  <si>
    <t>ZONA URBANA</t>
  </si>
  <si>
    <t>GOVERNO DO ESTADO DO PIAUÍ</t>
  </si>
  <si>
    <t>SECRETARIA DE ESTADO DA EDUCAÇÃO - SEDUC</t>
  </si>
  <si>
    <t>UNIDADE DE GESTÃO DE REDE FÍSICA - UGERF</t>
  </si>
  <si>
    <t>TERESINA - PI</t>
  </si>
  <si>
    <t>DEMOLIÇÃO E CONSTRUÇÃO DA 18° GRE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</si>
</sst>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%"/>
    <numFmt numFmtId="165" formatCode="#,##0.0000000"/>
    <numFmt numFmtId="166" formatCode="0.0000"/>
    <numFmt numFmtId="167" formatCode="_(* #,##0.00_);_(* \(#,##0.00\);_(* &quot;-&quot;??_);_(@_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b/>
      <sz val="18"/>
      <color indexed="56"/>
      <name val="Cambria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Times New Roman"/>
      <family val="1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1"/>
        <bgColor indexed="49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8"/>
      </bottom>
      <diagonal/>
    </border>
  </borders>
  <cellStyleXfs count="16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3" borderId="0" applyNumberFormat="0" applyBorder="0" applyAlignment="0" applyProtection="0"/>
    <xf numFmtId="165" fontId="3" fillId="0" borderId="0" applyFont="0" applyFill="0" applyBorder="0" applyAlignment="0" applyProtection="0"/>
    <xf numFmtId="0" fontId="11" fillId="0" borderId="46" applyNumberFormat="0" applyFill="0" applyAlignment="0" applyProtection="0"/>
    <xf numFmtId="0" fontId="12" fillId="0" borderId="47" applyNumberFormat="0" applyFill="0" applyAlignment="0" applyProtection="0"/>
    <xf numFmtId="0" fontId="11" fillId="0" borderId="46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7" fontId="3" fillId="0" borderId="0" applyFill="0" applyBorder="0" applyAlignment="0" applyProtection="0"/>
    <xf numFmtId="167" fontId="3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 applyAlignment="1" applyProtection="1">
      <alignment horizontal="center" vertical="center"/>
      <protection hidden="1"/>
    </xf>
    <xf numFmtId="10" fontId="2" fillId="2" borderId="6" xfId="0" applyNumberFormat="1" applyFont="1" applyFill="1" applyBorder="1" applyAlignment="1" applyProtection="1">
      <alignment horizontal="center" vertical="center"/>
      <protection hidden="1"/>
    </xf>
    <xf numFmtId="10" fontId="2" fillId="2" borderId="7" xfId="0" applyNumberFormat="1" applyFont="1" applyFill="1" applyBorder="1" applyAlignment="1" applyProtection="1">
      <alignment horizontal="center" vertical="center"/>
      <protection hidden="1"/>
    </xf>
    <xf numFmtId="10" fontId="2" fillId="2" borderId="8" xfId="0" applyNumberFormat="1" applyFont="1" applyFill="1" applyBorder="1" applyAlignment="1" applyProtection="1">
      <alignment horizontal="center" vertical="center"/>
      <protection hidden="1"/>
    </xf>
    <xf numFmtId="0" fontId="2" fillId="2" borderId="6" xfId="0" applyFont="1" applyFill="1" applyBorder="1" applyAlignment="1" applyProtection="1">
      <alignment horizontal="center" vertical="center"/>
      <protection hidden="1"/>
    </xf>
    <xf numFmtId="0" fontId="2" fillId="2" borderId="7" xfId="0" applyFont="1" applyFill="1" applyBorder="1" applyAlignment="1" applyProtection="1">
      <alignment horizontal="center" vertical="center"/>
      <protection hidden="1"/>
    </xf>
    <xf numFmtId="0" fontId="2" fillId="2" borderId="8" xfId="0" applyFont="1" applyFill="1" applyBorder="1" applyAlignment="1" applyProtection="1">
      <alignment horizontal="center" vertical="center"/>
      <protection hidden="1"/>
    </xf>
    <xf numFmtId="0" fontId="4" fillId="0" borderId="5" xfId="1" applyFont="1" applyFill="1" applyBorder="1" applyAlignment="1" applyProtection="1">
      <alignment horizontal="left" vertical="center" wrapText="1"/>
      <protection hidden="1"/>
    </xf>
    <xf numFmtId="10" fontId="5" fillId="0" borderId="9" xfId="0" applyNumberFormat="1" applyFont="1" applyBorder="1" applyAlignment="1" applyProtection="1">
      <alignment horizontal="center" vertical="center"/>
      <protection hidden="1"/>
    </xf>
    <xf numFmtId="10" fontId="5" fillId="0" borderId="10" xfId="0" applyNumberFormat="1" applyFont="1" applyBorder="1" applyAlignment="1" applyProtection="1">
      <alignment horizontal="center" vertical="center"/>
      <protection hidden="1"/>
    </xf>
    <xf numFmtId="10" fontId="5" fillId="0" borderId="11" xfId="0" applyNumberFormat="1" applyFont="1" applyBorder="1" applyAlignment="1" applyProtection="1">
      <alignment horizontal="center" vertical="center"/>
      <protection hidden="1"/>
    </xf>
    <xf numFmtId="10" fontId="5" fillId="0" borderId="6" xfId="0" applyNumberFormat="1" applyFont="1" applyBorder="1" applyAlignment="1" applyProtection="1">
      <alignment horizontal="center" vertical="center"/>
      <protection hidden="1"/>
    </xf>
    <xf numFmtId="10" fontId="5" fillId="0" borderId="7" xfId="0" applyNumberFormat="1" applyFont="1" applyBorder="1" applyAlignment="1" applyProtection="1">
      <alignment horizontal="center" vertical="center"/>
      <protection hidden="1"/>
    </xf>
    <xf numFmtId="10" fontId="5" fillId="0" borderId="8" xfId="0" applyNumberFormat="1" applyFont="1" applyBorder="1" applyAlignment="1" applyProtection="1">
      <alignment horizontal="center" vertical="center"/>
      <protection hidden="1"/>
    </xf>
    <xf numFmtId="0" fontId="4" fillId="0" borderId="12" xfId="1" applyFont="1" applyFill="1" applyBorder="1" applyAlignment="1" applyProtection="1">
      <alignment horizontal="left" vertical="center" wrapText="1"/>
      <protection hidden="1"/>
    </xf>
    <xf numFmtId="10" fontId="5" fillId="0" borderId="13" xfId="0" applyNumberFormat="1" applyFont="1" applyBorder="1" applyAlignment="1" applyProtection="1">
      <alignment horizontal="center" vertical="center"/>
      <protection hidden="1"/>
    </xf>
    <xf numFmtId="10" fontId="5" fillId="0" borderId="14" xfId="0" applyNumberFormat="1" applyFont="1" applyBorder="1" applyAlignment="1" applyProtection="1">
      <alignment horizontal="center" vertical="center"/>
      <protection hidden="1"/>
    </xf>
    <xf numFmtId="10" fontId="5" fillId="0" borderId="15" xfId="0" applyNumberFormat="1" applyFont="1" applyBorder="1" applyAlignment="1" applyProtection="1">
      <alignment horizontal="center" vertical="center"/>
      <protection hidden="1"/>
    </xf>
    <xf numFmtId="10" fontId="5" fillId="0" borderId="16" xfId="0" applyNumberFormat="1" applyFont="1" applyBorder="1" applyAlignment="1" applyProtection="1">
      <alignment horizontal="center" vertical="center"/>
      <protection hidden="1"/>
    </xf>
    <xf numFmtId="10" fontId="5" fillId="0" borderId="17" xfId="0" applyNumberFormat="1" applyFont="1" applyBorder="1" applyAlignment="1" applyProtection="1">
      <alignment horizontal="center" vertical="center"/>
      <protection hidden="1"/>
    </xf>
    <xf numFmtId="10" fontId="5" fillId="0" borderId="18" xfId="0" applyNumberFormat="1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left" vertical="center"/>
      <protection hidden="1"/>
    </xf>
    <xf numFmtId="10" fontId="5" fillId="0" borderId="20" xfId="0" applyNumberFormat="1" applyFont="1" applyBorder="1" applyAlignment="1" applyProtection="1">
      <alignment horizontal="center" vertical="center"/>
      <protection hidden="1"/>
    </xf>
    <xf numFmtId="10" fontId="5" fillId="0" borderId="21" xfId="0" applyNumberFormat="1" applyFont="1" applyBorder="1" applyAlignment="1" applyProtection="1">
      <alignment horizontal="center" vertical="center"/>
      <protection hidden="1"/>
    </xf>
    <xf numFmtId="10" fontId="5" fillId="0" borderId="22" xfId="0" applyNumberFormat="1" applyFont="1" applyBorder="1" applyAlignment="1" applyProtection="1">
      <alignment horizontal="center" vertical="center"/>
      <protection hidden="1"/>
    </xf>
    <xf numFmtId="10" fontId="5" fillId="0" borderId="23" xfId="0" applyNumberFormat="1" applyFont="1" applyBorder="1" applyAlignment="1" applyProtection="1">
      <alignment horizontal="center" vertical="center"/>
      <protection hidden="1"/>
    </xf>
    <xf numFmtId="10" fontId="5" fillId="0" borderId="24" xfId="0" applyNumberFormat="1" applyFont="1" applyBorder="1" applyAlignment="1" applyProtection="1">
      <alignment horizontal="center" vertical="center"/>
      <protection hidden="1"/>
    </xf>
    <xf numFmtId="10" fontId="5" fillId="0" borderId="25" xfId="0" applyNumberFormat="1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10" fontId="0" fillId="0" borderId="0" xfId="0" applyNumberFormat="1" applyBorder="1" applyAlignment="1" applyProtection="1">
      <alignment horizontal="center" vertical="center"/>
      <protection hidden="1"/>
    </xf>
    <xf numFmtId="10" fontId="1" fillId="2" borderId="6" xfId="0" applyNumberFormat="1" applyFont="1" applyFill="1" applyBorder="1" applyAlignment="1" applyProtection="1">
      <alignment horizontal="center" vertical="center"/>
      <protection hidden="1"/>
    </xf>
    <xf numFmtId="10" fontId="1" fillId="2" borderId="7" xfId="0" applyNumberFormat="1" applyFont="1" applyFill="1" applyBorder="1" applyAlignment="1" applyProtection="1">
      <alignment horizontal="center" vertical="center"/>
      <protection hidden="1"/>
    </xf>
    <xf numFmtId="10" fontId="1" fillId="2" borderId="8" xfId="0" applyNumberFormat="1" applyFont="1" applyFill="1" applyBorder="1" applyAlignment="1" applyProtection="1">
      <alignment horizontal="center" vertical="center"/>
      <protection hidden="1"/>
    </xf>
    <xf numFmtId="10" fontId="0" fillId="0" borderId="6" xfId="0" applyNumberFormat="1" applyBorder="1" applyAlignment="1" applyProtection="1">
      <alignment horizontal="center" vertical="center"/>
      <protection hidden="1"/>
    </xf>
    <xf numFmtId="10" fontId="0" fillId="0" borderId="7" xfId="0" applyNumberFormat="1" applyBorder="1" applyAlignment="1" applyProtection="1">
      <alignment horizontal="center" vertical="center"/>
      <protection hidden="1"/>
    </xf>
    <xf numFmtId="10" fontId="0" fillId="0" borderId="8" xfId="0" applyNumberFormat="1" applyBorder="1" applyAlignment="1" applyProtection="1">
      <alignment horizontal="center" vertical="center"/>
      <protection hidden="1"/>
    </xf>
    <xf numFmtId="10" fontId="0" fillId="0" borderId="23" xfId="0" applyNumberFormat="1" applyBorder="1" applyAlignment="1" applyProtection="1">
      <alignment horizontal="center" vertical="center"/>
      <protection hidden="1"/>
    </xf>
    <xf numFmtId="10" fontId="0" fillId="0" borderId="24" xfId="0" applyNumberFormat="1" applyBorder="1" applyAlignment="1" applyProtection="1">
      <alignment horizontal="center" vertical="center"/>
      <protection hidden="1"/>
    </xf>
    <xf numFmtId="10" fontId="0" fillId="0" borderId="25" xfId="0" applyNumberFormat="1" applyBorder="1" applyAlignment="1" applyProtection="1">
      <alignment horizontal="center" vertical="center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6" fillId="0" borderId="0" xfId="1" applyFont="1" applyFill="1" applyAlignment="1" applyProtection="1">
      <alignment horizontal="center" vertical="center"/>
      <protection hidden="1"/>
    </xf>
    <xf numFmtId="2" fontId="6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vertical="center"/>
      <protection hidden="1"/>
    </xf>
    <xf numFmtId="0" fontId="6" fillId="0" borderId="26" xfId="1" applyFont="1" applyFill="1" applyBorder="1" applyAlignment="1" applyProtection="1">
      <alignment horizontal="center" vertical="center"/>
      <protection hidden="1"/>
    </xf>
    <xf numFmtId="0" fontId="8" fillId="0" borderId="27" xfId="0" applyFont="1" applyBorder="1" applyAlignment="1" applyProtection="1">
      <alignment horizontal="left" vertical="center"/>
      <protection hidden="1"/>
    </xf>
    <xf numFmtId="2" fontId="6" fillId="0" borderId="28" xfId="1" applyNumberFormat="1" applyFont="1" applyFill="1" applyBorder="1" applyAlignment="1" applyProtection="1">
      <alignment horizontal="center" vertical="center"/>
      <protection hidden="1"/>
    </xf>
    <xf numFmtId="0" fontId="6" fillId="0" borderId="29" xfId="1" applyFont="1" applyFill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left" vertical="center"/>
      <protection hidden="1"/>
    </xf>
    <xf numFmtId="2" fontId="6" fillId="0" borderId="30" xfId="1" applyNumberFormat="1" applyFont="1" applyFill="1" applyBorder="1" applyAlignment="1" applyProtection="1">
      <alignment horizontal="center" vertical="center"/>
      <protection hidden="1"/>
    </xf>
    <xf numFmtId="0" fontId="6" fillId="0" borderId="31" xfId="1" applyFont="1" applyFill="1" applyBorder="1" applyAlignment="1" applyProtection="1">
      <alignment horizontal="center" vertical="center"/>
      <protection hidden="1"/>
    </xf>
    <xf numFmtId="0" fontId="8" fillId="0" borderId="32" xfId="0" applyFont="1" applyBorder="1" applyAlignment="1" applyProtection="1">
      <alignment horizontal="left" vertical="center"/>
      <protection hidden="1"/>
    </xf>
    <xf numFmtId="2" fontId="6" fillId="0" borderId="33" xfId="1" applyNumberFormat="1" applyFont="1" applyFill="1" applyBorder="1" applyAlignment="1" applyProtection="1">
      <alignment horizontal="center" vertical="center"/>
      <protection hidden="1"/>
    </xf>
    <xf numFmtId="0" fontId="9" fillId="0" borderId="0" xfId="1" applyFont="1" applyFill="1" applyBorder="1" applyAlignment="1" applyProtection="1">
      <alignment horizontal="center" vertical="center"/>
      <protection hidden="1"/>
    </xf>
    <xf numFmtId="0" fontId="9" fillId="0" borderId="27" xfId="1" applyFont="1" applyFill="1" applyBorder="1" applyAlignment="1" applyProtection="1">
      <alignment horizontal="center" vertical="center"/>
      <protection hidden="1"/>
    </xf>
    <xf numFmtId="0" fontId="9" fillId="0" borderId="28" xfId="1" applyFont="1" applyFill="1" applyBorder="1" applyAlignment="1" applyProtection="1">
      <alignment horizontal="center" vertical="center"/>
      <protection hidden="1"/>
    </xf>
    <xf numFmtId="0" fontId="9" fillId="0" borderId="29" xfId="1" applyFont="1" applyFill="1" applyBorder="1" applyAlignment="1" applyProtection="1">
      <alignment horizontal="left" vertical="center"/>
      <protection hidden="1"/>
    </xf>
    <xf numFmtId="0" fontId="9" fillId="0" borderId="0" xfId="1" applyFont="1" applyFill="1" applyBorder="1" applyAlignment="1" applyProtection="1">
      <alignment horizontal="left" vertical="center"/>
      <protection hidden="1"/>
    </xf>
    <xf numFmtId="0" fontId="9" fillId="0" borderId="30" xfId="1" applyFont="1" applyFill="1" applyBorder="1" applyAlignment="1" applyProtection="1">
      <alignment horizontal="center" vertical="center"/>
      <protection hidden="1"/>
    </xf>
    <xf numFmtId="0" fontId="9" fillId="0" borderId="29" xfId="1" applyFont="1" applyFill="1" applyBorder="1" applyAlignment="1" applyProtection="1">
      <alignment vertical="center"/>
      <protection hidden="1"/>
    </xf>
    <xf numFmtId="0" fontId="6" fillId="0" borderId="37" xfId="1" applyFont="1" applyFill="1" applyBorder="1" applyAlignment="1" applyProtection="1">
      <alignment vertical="center"/>
      <protection hidden="1"/>
    </xf>
    <xf numFmtId="2" fontId="9" fillId="0" borderId="7" xfId="1" applyNumberFormat="1" applyFont="1" applyFill="1" applyBorder="1" applyAlignment="1" applyProtection="1">
      <alignment horizontal="center" vertical="center"/>
      <protection locked="0" hidden="1"/>
    </xf>
    <xf numFmtId="2" fontId="10" fillId="0" borderId="0" xfId="1" applyNumberFormat="1" applyFont="1" applyFill="1" applyBorder="1" applyAlignment="1" applyProtection="1">
      <alignment horizontal="center" vertical="center"/>
      <protection hidden="1"/>
    </xf>
    <xf numFmtId="2" fontId="10" fillId="0" borderId="30" xfId="1" applyNumberFormat="1" applyFont="1" applyFill="1" applyBorder="1" applyAlignment="1" applyProtection="1">
      <alignment horizontal="center" vertical="center"/>
      <protection hidden="1"/>
    </xf>
    <xf numFmtId="0" fontId="9" fillId="0" borderId="31" xfId="1" applyFont="1" applyFill="1" applyBorder="1" applyAlignment="1" applyProtection="1">
      <alignment horizontal="center" vertical="center"/>
      <protection hidden="1"/>
    </xf>
    <xf numFmtId="2" fontId="10" fillId="0" borderId="32" xfId="1" applyNumberFormat="1" applyFont="1" applyFill="1" applyBorder="1" applyAlignment="1" applyProtection="1">
      <alignment horizontal="center" vertical="center"/>
      <protection hidden="1"/>
    </xf>
    <xf numFmtId="2" fontId="10" fillId="0" borderId="33" xfId="1" applyNumberFormat="1" applyFont="1" applyFill="1" applyBorder="1" applyAlignment="1" applyProtection="1">
      <alignment horizontal="center" vertical="center"/>
      <protection hidden="1"/>
    </xf>
    <xf numFmtId="0" fontId="9" fillId="0" borderId="0" xfId="1" applyFont="1" applyFill="1" applyAlignment="1" applyProtection="1">
      <alignment horizontal="center" vertical="center"/>
      <protection hidden="1"/>
    </xf>
    <xf numFmtId="2" fontId="9" fillId="0" borderId="0" xfId="1" applyNumberFormat="1" applyFont="1" applyFill="1" applyAlignment="1" applyProtection="1">
      <alignment horizontal="center" vertical="center"/>
      <protection hidden="1"/>
    </xf>
    <xf numFmtId="2" fontId="9" fillId="0" borderId="27" xfId="1" applyNumberFormat="1" applyFont="1" applyFill="1" applyBorder="1" applyAlignment="1" applyProtection="1">
      <alignment horizontal="center" vertical="center"/>
      <protection hidden="1"/>
    </xf>
    <xf numFmtId="2" fontId="9" fillId="0" borderId="28" xfId="1" applyNumberFormat="1" applyFont="1" applyFill="1" applyBorder="1" applyAlignment="1" applyProtection="1">
      <alignment horizontal="center" vertical="center"/>
      <protection hidden="1"/>
    </xf>
    <xf numFmtId="10" fontId="6" fillId="0" borderId="0" xfId="1" applyNumberFormat="1" applyFont="1" applyFill="1" applyAlignment="1" applyProtection="1">
      <alignment horizontal="center" vertical="center"/>
      <protection hidden="1"/>
    </xf>
    <xf numFmtId="2" fontId="9" fillId="0" borderId="0" xfId="1" applyNumberFormat="1" applyFont="1" applyFill="1" applyBorder="1" applyAlignment="1" applyProtection="1">
      <alignment horizontal="center" vertical="center"/>
      <protection hidden="1"/>
    </xf>
    <xf numFmtId="2" fontId="9" fillId="0" borderId="30" xfId="1" applyNumberFormat="1" applyFont="1" applyFill="1" applyBorder="1" applyAlignment="1" applyProtection="1">
      <alignment horizontal="center" vertical="center"/>
      <protection hidden="1"/>
    </xf>
    <xf numFmtId="0" fontId="9" fillId="0" borderId="29" xfId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9" fillId="0" borderId="32" xfId="1" applyFont="1" applyFill="1" applyBorder="1" applyAlignment="1" applyProtection="1">
      <alignment horizontal="center" vertical="center"/>
      <protection hidden="1"/>
    </xf>
    <xf numFmtId="0" fontId="6" fillId="0" borderId="32" xfId="1" applyFont="1" applyFill="1" applyBorder="1" applyAlignment="1" applyProtection="1">
      <alignment horizontal="center" vertical="center"/>
      <protection hidden="1"/>
    </xf>
    <xf numFmtId="2" fontId="9" fillId="0" borderId="2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2" fontId="6" fillId="0" borderId="0" xfId="1" applyNumberFormat="1" applyFont="1" applyFill="1" applyBorder="1" applyAlignment="1" applyProtection="1">
      <alignment horizontal="center" vertical="center"/>
      <protection hidden="1"/>
    </xf>
    <xf numFmtId="2" fontId="6" fillId="0" borderId="27" xfId="1" applyNumberFormat="1" applyFont="1" applyFill="1" applyBorder="1" applyAlignment="1" applyProtection="1">
      <alignment horizontal="center" vertical="center"/>
      <protection hidden="1"/>
    </xf>
    <xf numFmtId="0" fontId="6" fillId="0" borderId="37" xfId="1" applyFont="1" applyFill="1" applyBorder="1" applyAlignment="1" applyProtection="1">
      <alignment horizontal="left" vertical="center"/>
      <protection hidden="1"/>
    </xf>
    <xf numFmtId="0" fontId="6" fillId="0" borderId="10" xfId="1" applyFont="1" applyFill="1" applyBorder="1" applyAlignment="1" applyProtection="1">
      <alignment horizontal="center" vertical="center"/>
      <protection hidden="1"/>
    </xf>
    <xf numFmtId="0" fontId="6" fillId="0" borderId="10" xfId="1" applyFont="1" applyFill="1" applyBorder="1" applyAlignment="1" applyProtection="1">
      <alignment horizontal="right" vertical="center"/>
      <protection hidden="1"/>
    </xf>
    <xf numFmtId="0" fontId="6" fillId="0" borderId="0" xfId="1" applyFont="1" applyFill="1" applyBorder="1" applyAlignment="1" applyProtection="1">
      <alignment horizontal="left" vertical="center"/>
      <protection hidden="1"/>
    </xf>
    <xf numFmtId="0" fontId="6" fillId="0" borderId="0" xfId="1" applyFont="1" applyFill="1" applyBorder="1" applyAlignment="1" applyProtection="1">
      <alignment horizontal="right" vertical="center"/>
      <protection hidden="1"/>
    </xf>
    <xf numFmtId="10" fontId="6" fillId="0" borderId="0" xfId="1" applyNumberFormat="1" applyFont="1" applyFill="1" applyBorder="1" applyAlignment="1" applyProtection="1">
      <alignment horizontal="center" vertical="center"/>
      <protection hidden="1"/>
    </xf>
    <xf numFmtId="166" fontId="6" fillId="0" borderId="30" xfId="2" applyNumberFormat="1" applyFont="1" applyFill="1" applyBorder="1" applyAlignment="1" applyProtection="1">
      <alignment horizontal="center" vertical="center"/>
      <protection hidden="1"/>
    </xf>
    <xf numFmtId="10" fontId="6" fillId="0" borderId="0" xfId="2" applyNumberFormat="1" applyFont="1" applyFill="1" applyBorder="1" applyAlignment="1" applyProtection="1">
      <alignment horizontal="center" vertical="center"/>
      <protection hidden="1"/>
    </xf>
    <xf numFmtId="0" fontId="6" fillId="0" borderId="39" xfId="1" applyFont="1" applyFill="1" applyBorder="1" applyAlignment="1" applyProtection="1">
      <alignment vertical="center"/>
      <protection hidden="1"/>
    </xf>
    <xf numFmtId="0" fontId="6" fillId="0" borderId="14" xfId="1" applyFont="1" applyFill="1" applyBorder="1" applyAlignment="1" applyProtection="1">
      <alignment horizontal="center" vertical="center"/>
      <protection hidden="1"/>
    </xf>
    <xf numFmtId="0" fontId="6" fillId="0" borderId="14" xfId="1" applyFont="1" applyFill="1" applyBorder="1" applyAlignment="1" applyProtection="1">
      <alignment horizontal="right" vertical="center"/>
      <protection hidden="1"/>
    </xf>
    <xf numFmtId="10" fontId="6" fillId="0" borderId="40" xfId="2" applyNumberFormat="1" applyFont="1" applyFill="1" applyBorder="1" applyAlignment="1" applyProtection="1">
      <alignment horizontal="center" vertical="center"/>
      <protection hidden="1"/>
    </xf>
    <xf numFmtId="166" fontId="9" fillId="0" borderId="30" xfId="2" applyNumberFormat="1" applyFont="1" applyFill="1" applyBorder="1" applyAlignment="1" applyProtection="1">
      <alignment horizontal="center" vertical="center"/>
      <protection hidden="1"/>
    </xf>
    <xf numFmtId="0" fontId="6" fillId="0" borderId="41" xfId="1" applyFont="1" applyFill="1" applyBorder="1" applyAlignment="1" applyProtection="1">
      <alignment horizontal="center" vertical="center"/>
      <protection hidden="1"/>
    </xf>
    <xf numFmtId="2" fontId="9" fillId="0" borderId="30" xfId="2" applyNumberFormat="1" applyFont="1" applyFill="1" applyBorder="1" applyAlignment="1" applyProtection="1">
      <alignment horizontal="center" vertical="center"/>
      <protection hidden="1"/>
    </xf>
    <xf numFmtId="0" fontId="6" fillId="0" borderId="43" xfId="1" applyFont="1" applyFill="1" applyBorder="1" applyAlignment="1" applyProtection="1">
      <alignment horizontal="center" vertical="center"/>
      <protection hidden="1"/>
    </xf>
    <xf numFmtId="0" fontId="6" fillId="0" borderId="44" xfId="1" applyFont="1" applyFill="1" applyBorder="1" applyAlignment="1" applyProtection="1">
      <alignment horizontal="center" vertical="center"/>
      <protection hidden="1"/>
    </xf>
    <xf numFmtId="0" fontId="6" fillId="0" borderId="44" xfId="1" applyFont="1" applyFill="1" applyBorder="1" applyAlignment="1" applyProtection="1">
      <alignment horizontal="right" vertical="center"/>
      <protection hidden="1"/>
    </xf>
    <xf numFmtId="2" fontId="6" fillId="0" borderId="30" xfId="2" applyNumberFormat="1" applyFont="1" applyFill="1" applyBorder="1" applyAlignment="1" applyProtection="1">
      <alignment horizontal="center" vertical="center"/>
      <protection hidden="1"/>
    </xf>
    <xf numFmtId="0" fontId="6" fillId="0" borderId="41" xfId="1" applyFont="1" applyFill="1" applyBorder="1" applyAlignment="1" applyProtection="1">
      <alignment vertical="center"/>
      <protection hidden="1"/>
    </xf>
    <xf numFmtId="167" fontId="6" fillId="0" borderId="32" xfId="2" applyNumberFormat="1" applyFont="1" applyFill="1" applyBorder="1" applyAlignment="1" applyProtection="1">
      <alignment horizontal="center" vertical="center"/>
      <protection hidden="1"/>
    </xf>
    <xf numFmtId="2" fontId="6" fillId="0" borderId="32" xfId="2" applyNumberFormat="1" applyFont="1" applyFill="1" applyBorder="1" applyAlignment="1" applyProtection="1">
      <alignment horizontal="center" vertical="center"/>
      <protection hidden="1"/>
    </xf>
    <xf numFmtId="2" fontId="9" fillId="0" borderId="33" xfId="2" applyNumberFormat="1" applyFont="1" applyFill="1" applyBorder="1" applyAlignment="1" applyProtection="1">
      <alignment horizontal="center" vertical="center"/>
      <protection hidden="1"/>
    </xf>
    <xf numFmtId="167" fontId="6" fillId="0" borderId="0" xfId="2" applyNumberFormat="1" applyFont="1" applyFill="1" applyBorder="1" applyAlignment="1" applyProtection="1">
      <alignment horizontal="center" vertical="center"/>
      <protection hidden="1"/>
    </xf>
    <xf numFmtId="2" fontId="6" fillId="0" borderId="0" xfId="2" applyNumberFormat="1" applyFont="1" applyFill="1" applyBorder="1" applyAlignment="1" applyProtection="1">
      <alignment horizontal="center" vertical="center"/>
      <protection hidden="1"/>
    </xf>
    <xf numFmtId="2" fontId="9" fillId="0" borderId="0" xfId="2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vertical="center"/>
      <protection hidden="1"/>
    </xf>
    <xf numFmtId="0" fontId="6" fillId="0" borderId="32" xfId="1" applyFont="1" applyFill="1" applyBorder="1" applyAlignment="1" applyProtection="1">
      <alignment vertical="center"/>
      <protection hidden="1"/>
    </xf>
    <xf numFmtId="2" fontId="6" fillId="0" borderId="32" xfId="1" applyNumberFormat="1" applyFont="1" applyFill="1" applyBorder="1" applyAlignment="1" applyProtection="1">
      <alignment horizontal="center" vertical="center"/>
      <protection hidden="1"/>
    </xf>
    <xf numFmtId="0" fontId="6" fillId="0" borderId="27" xfId="1" applyFont="1" applyFill="1" applyBorder="1" applyAlignment="1" applyProtection="1">
      <alignment horizontal="center" vertical="center"/>
      <protection hidden="1"/>
    </xf>
    <xf numFmtId="0" fontId="6" fillId="0" borderId="7" xfId="1" applyFont="1" applyFill="1" applyBorder="1" applyAlignment="1" applyProtection="1">
      <alignment horizontal="center" vertical="center"/>
      <protection hidden="1"/>
    </xf>
    <xf numFmtId="10" fontId="6" fillId="0" borderId="32" xfId="1" applyNumberFormat="1" applyFont="1" applyFill="1" applyBorder="1" applyAlignment="1" applyProtection="1">
      <alignment horizontal="center" vertical="center"/>
      <protection hidden="1"/>
    </xf>
    <xf numFmtId="0" fontId="6" fillId="0" borderId="30" xfId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41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166" fontId="6" fillId="0" borderId="0" xfId="1" applyNumberFormat="1" applyFont="1" applyFill="1" applyBorder="1" applyAlignment="1" applyProtection="1">
      <alignment horizontal="center" vertical="center"/>
      <protection hidden="1"/>
    </xf>
    <xf numFmtId="10" fontId="6" fillId="0" borderId="38" xfId="1" applyNumberFormat="1" applyFont="1" applyFill="1" applyBorder="1" applyAlignment="1" applyProtection="1">
      <alignment horizontal="center" vertical="center"/>
      <protection locked="0"/>
    </xf>
    <xf numFmtId="10" fontId="6" fillId="0" borderId="38" xfId="2" applyNumberFormat="1" applyFont="1" applyFill="1" applyBorder="1" applyAlignment="1" applyProtection="1">
      <alignment horizontal="center" vertical="center"/>
      <protection locked="0"/>
    </xf>
    <xf numFmtId="10" fontId="6" fillId="0" borderId="42" xfId="2" applyNumberFormat="1" applyFont="1" applyFill="1" applyBorder="1" applyAlignment="1" applyProtection="1">
      <alignment horizontal="center" vertical="center"/>
      <protection locked="0"/>
    </xf>
    <xf numFmtId="10" fontId="6" fillId="0" borderId="45" xfId="1" applyNumberFormat="1" applyFont="1" applyFill="1" applyBorder="1" applyAlignment="1" applyProtection="1">
      <alignment horizontal="center" vertical="center"/>
      <protection locked="0"/>
    </xf>
    <xf numFmtId="10" fontId="6" fillId="0" borderId="42" xfId="2" applyNumberFormat="1" applyFont="1" applyFill="1" applyBorder="1" applyAlignment="1" applyProtection="1">
      <alignment horizontal="center" vertical="center"/>
      <protection hidden="1"/>
    </xf>
    <xf numFmtId="10" fontId="6" fillId="0" borderId="45" xfId="2" applyNumberFormat="1" applyFont="1" applyFill="1" applyBorder="1" applyAlignment="1" applyProtection="1">
      <alignment horizontal="center" vertical="center"/>
      <protection hidden="1"/>
    </xf>
    <xf numFmtId="10" fontId="6" fillId="0" borderId="7" xfId="1" applyNumberFormat="1" applyFont="1" applyFill="1" applyBorder="1" applyAlignment="1" applyProtection="1">
      <alignment horizontal="center" vertical="center"/>
      <protection hidden="1"/>
    </xf>
    <xf numFmtId="2" fontId="6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center" vertical="center"/>
      <protection hidden="1"/>
    </xf>
    <xf numFmtId="10" fontId="6" fillId="0" borderId="42" xfId="2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Alignment="1" applyProtection="1">
      <alignment horizontal="center" vertical="center"/>
      <protection hidden="1"/>
    </xf>
    <xf numFmtId="2" fontId="9" fillId="0" borderId="0" xfId="1" applyNumberFormat="1" applyFont="1" applyFill="1" applyBorder="1" applyAlignment="1" applyProtection="1">
      <alignment horizontal="center" vertical="center"/>
      <protection locked="0" hidden="1"/>
    </xf>
    <xf numFmtId="0" fontId="6" fillId="0" borderId="0" xfId="1" applyFont="1" applyFill="1" applyBorder="1" applyAlignment="1" applyProtection="1">
      <alignment vertical="center" wrapText="1"/>
      <protection hidden="1"/>
    </xf>
    <xf numFmtId="1" fontId="6" fillId="0" borderId="0" xfId="1" applyNumberFormat="1" applyFont="1" applyFill="1" applyAlignment="1" applyProtection="1">
      <alignment horizontal="center" vertical="center"/>
      <protection hidden="1"/>
    </xf>
    <xf numFmtId="2" fontId="6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10" fontId="6" fillId="0" borderId="0" xfId="1" applyNumberFormat="1" applyFont="1" applyFill="1" applyAlignment="1" applyProtection="1">
      <alignment vertical="center"/>
      <protection hidden="1"/>
    </xf>
    <xf numFmtId="164" fontId="6" fillId="0" borderId="0" xfId="1" applyNumberFormat="1" applyFont="1" applyFill="1" applyBorder="1" applyAlignment="1" applyProtection="1">
      <alignment horizontal="center" vertical="center"/>
      <protection locked="0" hidden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Alignment="1">
      <alignment horizontal="left" vertical="center" wrapText="1"/>
    </xf>
    <xf numFmtId="0" fontId="18" fillId="0" borderId="0" xfId="0" applyFont="1"/>
    <xf numFmtId="0" fontId="0" fillId="0" borderId="0" xfId="0" applyAlignment="1">
      <alignment wrapText="1"/>
    </xf>
    <xf numFmtId="0" fontId="6" fillId="0" borderId="0" xfId="1" applyFont="1" applyFill="1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10" fontId="9" fillId="0" borderId="0" xfId="2" applyNumberFormat="1" applyFont="1" applyFill="1" applyBorder="1" applyAlignment="1" applyProtection="1">
      <alignment horizontal="center" vertical="center"/>
      <protection hidden="1"/>
    </xf>
    <xf numFmtId="2" fontId="6" fillId="0" borderId="0" xfId="1" applyNumberFormat="1" applyFont="1" applyFill="1" applyAlignment="1" applyProtection="1">
      <alignment horizontal="center" vertical="center"/>
      <protection hidden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/>
    <xf numFmtId="10" fontId="1" fillId="2" borderId="2" xfId="0" applyNumberFormat="1" applyFont="1" applyFill="1" applyBorder="1" applyAlignment="1" applyProtection="1">
      <alignment horizontal="center" vertical="center"/>
      <protection hidden="1"/>
    </xf>
    <xf numFmtId="10" fontId="1" fillId="2" borderId="3" xfId="0" applyNumberFormat="1" applyFont="1" applyFill="1" applyBorder="1" applyAlignment="1" applyProtection="1">
      <alignment horizontal="center" vertical="center"/>
      <protection hidden="1"/>
    </xf>
    <xf numFmtId="10" fontId="1" fillId="2" borderId="4" xfId="0" applyNumberFormat="1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2" fillId="2" borderId="4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left" vertical="center"/>
      <protection hidden="1"/>
    </xf>
    <xf numFmtId="0" fontId="2" fillId="2" borderId="1" xfId="0" applyFont="1" applyFill="1" applyBorder="1" applyAlignment="1" applyProtection="1">
      <alignment horizontal="left" vertical="center"/>
      <protection hidden="1"/>
    </xf>
    <xf numFmtId="0" fontId="2" fillId="2" borderId="5" xfId="0" applyFont="1" applyFill="1" applyBorder="1" applyAlignment="1" applyProtection="1">
      <alignment horizontal="left" vertical="center"/>
      <protection hidden="1"/>
    </xf>
    <xf numFmtId="10" fontId="2" fillId="2" borderId="2" xfId="0" applyNumberFormat="1" applyFont="1" applyFill="1" applyBorder="1" applyAlignment="1" applyProtection="1">
      <alignment horizontal="center" vertical="center"/>
      <protection hidden="1"/>
    </xf>
    <xf numFmtId="10" fontId="2" fillId="2" borderId="3" xfId="0" applyNumberFormat="1" applyFont="1" applyFill="1" applyBorder="1" applyAlignment="1" applyProtection="1">
      <alignment horizontal="center" vertical="center"/>
      <protection hidden="1"/>
    </xf>
    <xf numFmtId="10" fontId="2" fillId="2" borderId="4" xfId="0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0" fontId="9" fillId="0" borderId="34" xfId="1" applyFont="1" applyFill="1" applyBorder="1" applyAlignment="1" applyProtection="1">
      <alignment horizontal="right" vertical="center"/>
      <protection hidden="1"/>
    </xf>
    <xf numFmtId="0" fontId="9" fillId="0" borderId="35" xfId="1" applyFont="1" applyFill="1" applyBorder="1" applyAlignment="1" applyProtection="1">
      <alignment horizontal="right" vertical="center"/>
      <protection hidden="1"/>
    </xf>
    <xf numFmtId="10" fontId="9" fillId="0" borderId="35" xfId="2" applyNumberFormat="1" applyFont="1" applyFill="1" applyBorder="1" applyAlignment="1" applyProtection="1">
      <alignment horizontal="center" vertical="center"/>
      <protection hidden="1"/>
    </xf>
    <xf numFmtId="10" fontId="9" fillId="0" borderId="36" xfId="2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9" fillId="0" borderId="26" xfId="1" applyFont="1" applyFill="1" applyBorder="1" applyAlignment="1" applyProtection="1">
      <alignment horizontal="left" vertical="center"/>
      <protection hidden="1"/>
    </xf>
    <xf numFmtId="0" fontId="9" fillId="0" borderId="27" xfId="1" applyFont="1" applyFill="1" applyBorder="1" applyAlignment="1" applyProtection="1">
      <alignment horizontal="left" vertical="center"/>
      <protection hidden="1"/>
    </xf>
    <xf numFmtId="2" fontId="9" fillId="0" borderId="27" xfId="1" applyNumberFormat="1" applyFont="1" applyFill="1" applyBorder="1" applyAlignment="1" applyProtection="1">
      <alignment horizontal="left" vertical="center"/>
      <protection locked="0"/>
    </xf>
    <xf numFmtId="2" fontId="9" fillId="0" borderId="0" xfId="1" applyNumberFormat="1" applyFont="1" applyFill="1" applyBorder="1" applyAlignment="1" applyProtection="1">
      <alignment horizontal="left" vertical="center"/>
      <protection locked="0"/>
    </xf>
    <xf numFmtId="2" fontId="9" fillId="0" borderId="32" xfId="1" applyNumberFormat="1" applyFont="1" applyFill="1" applyBorder="1" applyAlignment="1" applyProtection="1">
      <alignment horizontal="left" vertical="center"/>
      <protection locked="0"/>
    </xf>
    <xf numFmtId="0" fontId="9" fillId="0" borderId="34" xfId="1" applyFont="1" applyFill="1" applyBorder="1" applyAlignment="1" applyProtection="1">
      <alignment horizontal="center" vertical="center"/>
      <protection hidden="1"/>
    </xf>
    <xf numFmtId="0" fontId="9" fillId="0" borderId="35" xfId="1" applyFont="1" applyFill="1" applyBorder="1" applyAlignment="1" applyProtection="1">
      <alignment horizontal="center" vertical="center"/>
      <protection hidden="1"/>
    </xf>
    <xf numFmtId="0" fontId="9" fillId="0" borderId="36" xfId="1" applyFont="1" applyFill="1" applyBorder="1" applyAlignment="1" applyProtection="1">
      <alignment horizontal="center" vertical="center"/>
      <protection hidden="1"/>
    </xf>
    <xf numFmtId="0" fontId="6" fillId="0" borderId="41" xfId="1" applyFont="1" applyFill="1" applyBorder="1" applyAlignment="1" applyProtection="1">
      <alignment horizontal="center" vertical="center"/>
      <protection hidden="1"/>
    </xf>
    <xf numFmtId="0" fontId="9" fillId="0" borderId="21" xfId="1" applyFont="1" applyFill="1" applyBorder="1" applyAlignment="1" applyProtection="1">
      <alignment horizontal="left" vertical="center"/>
      <protection hidden="1"/>
    </xf>
    <xf numFmtId="0" fontId="9" fillId="0" borderId="32" xfId="1" applyFont="1" applyFill="1" applyBorder="1" applyAlignment="1" applyProtection="1">
      <alignment horizontal="left" vertical="center"/>
      <protection hidden="1"/>
    </xf>
    <xf numFmtId="164" fontId="6" fillId="0" borderId="27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Alignment="1" applyProtection="1">
      <alignment horizontal="center" vertical="center"/>
      <protection hidden="1"/>
    </xf>
    <xf numFmtId="0" fontId="9" fillId="0" borderId="32" xfId="1" applyFont="1" applyFill="1" applyBorder="1" applyAlignment="1" applyProtection="1">
      <alignment horizontal="center" vertical="center"/>
      <protection hidden="1"/>
    </xf>
    <xf numFmtId="0" fontId="9" fillId="0" borderId="27" xfId="1" applyFont="1" applyFill="1" applyBorder="1" applyAlignment="1" applyProtection="1">
      <alignment horizontal="center" vertical="center"/>
      <protection hidden="1"/>
    </xf>
    <xf numFmtId="0" fontId="6" fillId="0" borderId="27" xfId="1" applyFont="1" applyFill="1" applyBorder="1" applyAlignment="1" applyProtection="1">
      <alignment horizontal="center" vertical="center"/>
      <protection hidden="1"/>
    </xf>
    <xf numFmtId="2" fontId="6" fillId="0" borderId="0" xfId="1" applyNumberFormat="1" applyFont="1" applyFill="1" applyAlignment="1" applyProtection="1">
      <alignment horizontal="center" vertical="center"/>
      <protection hidden="1"/>
    </xf>
    <xf numFmtId="0" fontId="14" fillId="0" borderId="0" xfId="15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2" fontId="9" fillId="0" borderId="27" xfId="1" quotePrefix="1" applyNumberFormat="1" applyFont="1" applyFill="1" applyBorder="1" applyAlignment="1" applyProtection="1">
      <alignment horizontal="left" vertical="center"/>
      <protection locked="0"/>
    </xf>
  </cellXfs>
  <cellStyles count="16">
    <cellStyle name="Hiperlink" xfId="15" builtinId="8"/>
    <cellStyle name="Normal" xfId="0" builtinId="0"/>
    <cellStyle name="Normal 2" xfId="1" xr:uid="{00000000-0005-0000-0000-000002000000}"/>
    <cellStyle name="Normal 3" xfId="3" xr:uid="{00000000-0005-0000-0000-000003000000}"/>
    <cellStyle name="Sem título1" xfId="4" xr:uid="{00000000-0005-0000-0000-000004000000}"/>
    <cellStyle name="Separador de milhares 2" xfId="2" xr:uid="{00000000-0005-0000-0000-000005000000}"/>
    <cellStyle name="Separador de milhares 3" xfId="5" xr:uid="{00000000-0005-0000-0000-000006000000}"/>
    <cellStyle name="Título 1 1" xfId="6" xr:uid="{00000000-0005-0000-0000-000007000000}"/>
    <cellStyle name="Título 1 1 1" xfId="7" xr:uid="{00000000-0005-0000-0000-000008000000}"/>
    <cellStyle name="Título 1 1 1 1" xfId="8" xr:uid="{00000000-0005-0000-0000-000009000000}"/>
    <cellStyle name="Título 1 1 1_ADM. LOCAL" xfId="9" xr:uid="{00000000-0005-0000-0000-00000A000000}"/>
    <cellStyle name="Título 1 1_ADM. LOCAL" xfId="10" xr:uid="{00000000-0005-0000-0000-00000B000000}"/>
    <cellStyle name="Título 5" xfId="11" xr:uid="{00000000-0005-0000-0000-00000C000000}"/>
    <cellStyle name="Título 6" xfId="12" xr:uid="{00000000-0005-0000-0000-00000D000000}"/>
    <cellStyle name="Vírgula 2" xfId="13" xr:uid="{00000000-0005-0000-0000-00000E000000}"/>
    <cellStyle name="Vírgula 3" xfId="14" xr:uid="{00000000-0005-0000-0000-00000F000000}"/>
  </cellStyles>
  <dxfs count="26"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auto="1"/>
      </font>
      <fill>
        <patternFill patternType="lightDown"/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color auto="1"/>
      </font>
      <fill>
        <patternFill patternType="lightDown"/>
      </fill>
    </dxf>
    <dxf>
      <font>
        <color auto="1"/>
      </font>
      <fill>
        <patternFill patternType="lightDown"/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51</xdr:row>
      <xdr:rowOff>28575</xdr:rowOff>
    </xdr:from>
    <xdr:to>
      <xdr:col>6</xdr:col>
      <xdr:colOff>110977</xdr:colOff>
      <xdr:row>55</xdr:row>
      <xdr:rowOff>133350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34250"/>
          <a:ext cx="5425927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123267</xdr:colOff>
      <xdr:row>0</xdr:row>
      <xdr:rowOff>66406</xdr:rowOff>
    </xdr:from>
    <xdr:to>
      <xdr:col>1</xdr:col>
      <xdr:colOff>324971</xdr:colOff>
      <xdr:row>4</xdr:row>
      <xdr:rowOff>86282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6D7C527-D1D7-435F-843B-B554CDDDDE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67" y="66406"/>
          <a:ext cx="605116" cy="6474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13</xdr:row>
      <xdr:rowOff>28575</xdr:rowOff>
    </xdr:from>
    <xdr:to>
      <xdr:col>0</xdr:col>
      <xdr:colOff>5172075</xdr:colOff>
      <xdr:row>13</xdr:row>
      <xdr:rowOff>1552575</xdr:rowOff>
    </xdr:to>
    <xdr:pic>
      <xdr:nvPicPr>
        <xdr:cNvPr id="2" name="Imagem 1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848100"/>
          <a:ext cx="5153025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planalto.gov.br/ccivil_03/_Ato2015-2018/2015/Lei/L13161.htm" TargetMode="External"/><Relationship Id="rId1" Type="http://schemas.openxmlformats.org/officeDocument/2006/relationships/hyperlink" Target="http://www.planalto.gov.br/ccivil_03/_Ato2011-2014/2011/Lei/L12546.ht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2"/>
  <sheetViews>
    <sheetView view="pageBreakPreview" zoomScaleNormal="100" zoomScaleSheetLayoutView="100" workbookViewId="0">
      <selection activeCell="E79" sqref="E79"/>
    </sheetView>
  </sheetViews>
  <sheetFormatPr defaultRowHeight="15" x14ac:dyDescent="0.25"/>
  <cols>
    <col min="1" max="1" width="24.5703125" style="41" bestFit="1" customWidth="1"/>
    <col min="2" max="4" width="9.140625" style="40" customWidth="1"/>
    <col min="5" max="22" width="6.140625" style="1" customWidth="1"/>
    <col min="23" max="16384" width="9.140625" style="1"/>
  </cols>
  <sheetData>
    <row r="1" spans="1:22" x14ac:dyDescent="0.25">
      <c r="A1" s="164" t="s">
        <v>0</v>
      </c>
      <c r="B1" s="166" t="s">
        <v>1</v>
      </c>
      <c r="C1" s="167"/>
      <c r="D1" s="168"/>
      <c r="E1" s="160" t="s">
        <v>2</v>
      </c>
      <c r="F1" s="161"/>
      <c r="G1" s="162"/>
      <c r="H1" s="160" t="s">
        <v>3</v>
      </c>
      <c r="I1" s="161"/>
      <c r="J1" s="162"/>
      <c r="K1" s="160" t="s">
        <v>4</v>
      </c>
      <c r="L1" s="161"/>
      <c r="M1" s="162"/>
      <c r="N1" s="160" t="s">
        <v>5</v>
      </c>
      <c r="O1" s="161"/>
      <c r="P1" s="162"/>
      <c r="Q1" s="160" t="s">
        <v>6</v>
      </c>
      <c r="R1" s="161"/>
      <c r="S1" s="162"/>
      <c r="T1" s="160" t="s">
        <v>7</v>
      </c>
      <c r="U1" s="161"/>
      <c r="V1" s="162"/>
    </row>
    <row r="2" spans="1:22" x14ac:dyDescent="0.25">
      <c r="A2" s="165"/>
      <c r="B2" s="2" t="s">
        <v>8</v>
      </c>
      <c r="C2" s="3" t="s">
        <v>9</v>
      </c>
      <c r="D2" s="4" t="s">
        <v>10</v>
      </c>
      <c r="E2" s="5" t="s">
        <v>8</v>
      </c>
      <c r="F2" s="6" t="s">
        <v>9</v>
      </c>
      <c r="G2" s="7" t="s">
        <v>10</v>
      </c>
      <c r="H2" s="5" t="s">
        <v>8</v>
      </c>
      <c r="I2" s="6" t="s">
        <v>9</v>
      </c>
      <c r="J2" s="7" t="s">
        <v>10</v>
      </c>
      <c r="K2" s="5" t="s">
        <v>8</v>
      </c>
      <c r="L2" s="6" t="s">
        <v>9</v>
      </c>
      <c r="M2" s="7" t="s">
        <v>10</v>
      </c>
      <c r="N2" s="5" t="s">
        <v>8</v>
      </c>
      <c r="O2" s="6" t="s">
        <v>9</v>
      </c>
      <c r="P2" s="7" t="s">
        <v>10</v>
      </c>
      <c r="Q2" s="5" t="s">
        <v>8</v>
      </c>
      <c r="R2" s="6" t="s">
        <v>9</v>
      </c>
      <c r="S2" s="7" t="s">
        <v>10</v>
      </c>
      <c r="T2" s="5" t="s">
        <v>8</v>
      </c>
      <c r="U2" s="6" t="s">
        <v>9</v>
      </c>
      <c r="V2" s="7" t="s">
        <v>10</v>
      </c>
    </row>
    <row r="3" spans="1:22" ht="22.5" x14ac:dyDescent="0.25">
      <c r="A3" s="8" t="s">
        <v>11</v>
      </c>
      <c r="B3" s="9">
        <v>0.03</v>
      </c>
      <c r="C3" s="10">
        <v>0.04</v>
      </c>
      <c r="D3" s="11">
        <v>5.5E-2</v>
      </c>
      <c r="E3" s="9">
        <v>8.0000000000000002E-3</v>
      </c>
      <c r="F3" s="10">
        <v>8.0000000000000002E-3</v>
      </c>
      <c r="G3" s="11">
        <v>0.01</v>
      </c>
      <c r="H3" s="12">
        <v>9.7000000000000003E-3</v>
      </c>
      <c r="I3" s="13">
        <v>1.2699999999999999E-2</v>
      </c>
      <c r="J3" s="14">
        <v>1.2699999999999999E-2</v>
      </c>
      <c r="K3" s="12">
        <v>5.8999999999999999E-3</v>
      </c>
      <c r="L3" s="13">
        <v>1.23E-2</v>
      </c>
      <c r="M3" s="14">
        <v>1.3899999999999999E-2</v>
      </c>
      <c r="N3" s="12">
        <v>6.1600000000000002E-2</v>
      </c>
      <c r="O3" s="13">
        <v>7.3999999999999996E-2</v>
      </c>
      <c r="P3" s="14">
        <v>8.9599999999999999E-2</v>
      </c>
      <c r="Q3" s="12">
        <v>0.2034</v>
      </c>
      <c r="R3" s="13">
        <v>0.22120000000000001</v>
      </c>
      <c r="S3" s="14">
        <v>0.25</v>
      </c>
      <c r="T3" s="12">
        <v>0.25669999999999998</v>
      </c>
      <c r="U3" s="13" t="s">
        <v>60</v>
      </c>
      <c r="V3" s="14">
        <v>0.30599999999999999</v>
      </c>
    </row>
    <row r="4" spans="1:22" ht="22.5" x14ac:dyDescent="0.25">
      <c r="A4" s="8" t="s">
        <v>12</v>
      </c>
      <c r="B4" s="9">
        <v>3.7999999999999999E-2</v>
      </c>
      <c r="C4" s="10">
        <v>4.0099999999999997E-2</v>
      </c>
      <c r="D4" s="11">
        <v>4.6699999999999998E-2</v>
      </c>
      <c r="E4" s="9">
        <v>3.2000000000000002E-3</v>
      </c>
      <c r="F4" s="10">
        <v>4.0000000000000001E-3</v>
      </c>
      <c r="G4" s="11">
        <v>7.4000000000000003E-3</v>
      </c>
      <c r="H4" s="12">
        <v>5.0000000000000001E-3</v>
      </c>
      <c r="I4" s="13">
        <v>5.5999999999999999E-3</v>
      </c>
      <c r="J4" s="14">
        <v>9.7000000000000003E-3</v>
      </c>
      <c r="K4" s="12">
        <v>1.0200000000000001E-2</v>
      </c>
      <c r="L4" s="13">
        <v>1.11E-2</v>
      </c>
      <c r="M4" s="14">
        <v>1.21E-2</v>
      </c>
      <c r="N4" s="12">
        <v>6.6400000000000001E-2</v>
      </c>
      <c r="O4" s="13">
        <v>7.2999999999999995E-2</v>
      </c>
      <c r="P4" s="14">
        <v>8.6900000000000005E-2</v>
      </c>
      <c r="Q4" s="12">
        <v>0.19600000000000001</v>
      </c>
      <c r="R4" s="13">
        <v>0.2097</v>
      </c>
      <c r="S4" s="14">
        <v>0.24229999999999999</v>
      </c>
      <c r="T4" s="12">
        <v>0.249</v>
      </c>
      <c r="U4" s="13" t="s">
        <v>60</v>
      </c>
      <c r="V4" s="14">
        <v>0.27700000000000002</v>
      </c>
    </row>
    <row r="5" spans="1:22" ht="45" x14ac:dyDescent="0.25">
      <c r="A5" s="8" t="s">
        <v>13</v>
      </c>
      <c r="B5" s="9">
        <v>3.4299999999999997E-2</v>
      </c>
      <c r="C5" s="10">
        <v>4.9299999999999997E-2</v>
      </c>
      <c r="D5" s="11">
        <v>6.7100000000000007E-2</v>
      </c>
      <c r="E5" s="9">
        <v>2.8E-3</v>
      </c>
      <c r="F5" s="10">
        <v>4.8999999999999998E-3</v>
      </c>
      <c r="G5" s="11">
        <v>7.4999999999999997E-3</v>
      </c>
      <c r="H5" s="12">
        <v>0.01</v>
      </c>
      <c r="I5" s="13">
        <v>1.3899999999999999E-2</v>
      </c>
      <c r="J5" s="14">
        <v>1.7399999999999999E-2</v>
      </c>
      <c r="K5" s="12">
        <v>9.4000000000000004E-3</v>
      </c>
      <c r="L5" s="13">
        <v>9.9000000000000008E-3</v>
      </c>
      <c r="M5" s="14">
        <v>1.17E-2</v>
      </c>
      <c r="N5" s="12">
        <v>6.7400000000000002E-2</v>
      </c>
      <c r="O5" s="13">
        <v>8.0399999999999999E-2</v>
      </c>
      <c r="P5" s="14">
        <v>9.4E-2</v>
      </c>
      <c r="Q5" s="12">
        <v>0.20760000000000001</v>
      </c>
      <c r="R5" s="13">
        <v>0.24179999999999999</v>
      </c>
      <c r="S5" s="14">
        <v>0.26440000000000002</v>
      </c>
      <c r="T5" s="12">
        <v>0.2616</v>
      </c>
      <c r="U5" s="13" t="s">
        <v>60</v>
      </c>
      <c r="V5" s="14">
        <v>0.32100000000000001</v>
      </c>
    </row>
    <row r="6" spans="1:22" ht="33.75" x14ac:dyDescent="0.25">
      <c r="A6" s="8" t="s">
        <v>14</v>
      </c>
      <c r="B6" s="9">
        <v>5.2900000000000003E-2</v>
      </c>
      <c r="C6" s="10">
        <v>5.9200000000000003E-2</v>
      </c>
      <c r="D6" s="11">
        <v>7.9299999999999995E-2</v>
      </c>
      <c r="E6" s="9">
        <v>2.5000000000000001E-3</v>
      </c>
      <c r="F6" s="10">
        <v>5.1000000000000004E-3</v>
      </c>
      <c r="G6" s="11">
        <v>5.5999999999999999E-3</v>
      </c>
      <c r="H6" s="12">
        <v>0.01</v>
      </c>
      <c r="I6" s="13">
        <v>1.4800000000000001E-2</v>
      </c>
      <c r="J6" s="14">
        <v>1.9699999999999999E-2</v>
      </c>
      <c r="K6" s="12">
        <v>1.01E-2</v>
      </c>
      <c r="L6" s="13">
        <v>1.0699999999999999E-2</v>
      </c>
      <c r="M6" s="14">
        <v>1.11E-2</v>
      </c>
      <c r="N6" s="12">
        <v>0.08</v>
      </c>
      <c r="O6" s="13">
        <v>8.3099999999999993E-2</v>
      </c>
      <c r="P6" s="14">
        <v>9.5100000000000004E-2</v>
      </c>
      <c r="Q6" s="12">
        <v>0.24</v>
      </c>
      <c r="R6" s="13">
        <v>0.25840000000000002</v>
      </c>
      <c r="S6" s="14">
        <v>0.27860000000000001</v>
      </c>
      <c r="T6" s="12">
        <v>0.29530000000000001</v>
      </c>
      <c r="U6" s="13" t="s">
        <v>60</v>
      </c>
      <c r="V6" s="14">
        <v>0.33579999999999999</v>
      </c>
    </row>
    <row r="7" spans="1:22" ht="22.5" x14ac:dyDescent="0.25">
      <c r="A7" s="15" t="s">
        <v>15</v>
      </c>
      <c r="B7" s="16">
        <v>0.04</v>
      </c>
      <c r="C7" s="17">
        <v>5.5199999999999999E-2</v>
      </c>
      <c r="D7" s="18">
        <v>7.85E-2</v>
      </c>
      <c r="E7" s="16">
        <v>8.0999999999999996E-3</v>
      </c>
      <c r="F7" s="17">
        <v>1.2200000000000001E-2</v>
      </c>
      <c r="G7" s="18">
        <v>1.9900000000000001E-2</v>
      </c>
      <c r="H7" s="19">
        <v>1.46E-2</v>
      </c>
      <c r="I7" s="20">
        <v>2.3199999999999998E-2</v>
      </c>
      <c r="J7" s="21">
        <v>3.1600000000000003E-2</v>
      </c>
      <c r="K7" s="19">
        <v>9.4000000000000004E-3</v>
      </c>
      <c r="L7" s="20">
        <v>1.0200000000000001E-2</v>
      </c>
      <c r="M7" s="21">
        <v>1.3299999999999999E-2</v>
      </c>
      <c r="N7" s="19">
        <v>7.1400000000000005E-2</v>
      </c>
      <c r="O7" s="20">
        <v>8.4000000000000005E-2</v>
      </c>
      <c r="P7" s="21">
        <v>0.1043</v>
      </c>
      <c r="Q7" s="19">
        <v>0.22800000000000001</v>
      </c>
      <c r="R7" s="20">
        <v>0.27479999999999999</v>
      </c>
      <c r="S7" s="21">
        <v>0.3095</v>
      </c>
      <c r="T7" s="19">
        <v>0.28189999999999998</v>
      </c>
      <c r="U7" s="20" t="s">
        <v>60</v>
      </c>
      <c r="V7" s="21">
        <v>0.36809999999999998</v>
      </c>
    </row>
    <row r="8" spans="1:22" ht="15.75" thickBot="1" x14ac:dyDescent="0.3">
      <c r="A8" s="22" t="s">
        <v>16</v>
      </c>
      <c r="B8" s="23">
        <v>1.4999999999999999E-2</v>
      </c>
      <c r="C8" s="24">
        <v>3.4500000000000003E-2</v>
      </c>
      <c r="D8" s="25">
        <v>4.4900000000000002E-2</v>
      </c>
      <c r="E8" s="23">
        <v>3.0000000000000001E-3</v>
      </c>
      <c r="F8" s="24">
        <v>4.7999999999999996E-3</v>
      </c>
      <c r="G8" s="25">
        <v>8.2000000000000007E-3</v>
      </c>
      <c r="H8" s="26">
        <v>5.5999999999999999E-3</v>
      </c>
      <c r="I8" s="27">
        <v>8.5000000000000006E-3</v>
      </c>
      <c r="J8" s="28">
        <v>8.8999999999999999E-3</v>
      </c>
      <c r="K8" s="26">
        <v>8.5000000000000006E-3</v>
      </c>
      <c r="L8" s="27">
        <v>8.5000000000000006E-3</v>
      </c>
      <c r="M8" s="28">
        <v>1.11E-2</v>
      </c>
      <c r="N8" s="26">
        <v>3.5000000000000003E-2</v>
      </c>
      <c r="O8" s="27">
        <v>5.11E-2</v>
      </c>
      <c r="P8" s="28">
        <v>6.2199999999999998E-2</v>
      </c>
      <c r="Q8" s="26">
        <v>0.111</v>
      </c>
      <c r="R8" s="27">
        <v>0.14019999999999999</v>
      </c>
      <c r="S8" s="28">
        <v>0.16800000000000001</v>
      </c>
      <c r="T8" s="26">
        <f>Q8</f>
        <v>0.111</v>
      </c>
      <c r="U8" s="27" t="s">
        <v>60</v>
      </c>
      <c r="V8" s="28">
        <f>S8</f>
        <v>0.16800000000000001</v>
      </c>
    </row>
    <row r="9" spans="1:22" ht="15.75" hidden="1" thickBot="1" x14ac:dyDescent="0.3">
      <c r="A9" s="2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22" hidden="1" x14ac:dyDescent="0.25">
      <c r="A10" s="29"/>
      <c r="B10" s="157" t="s">
        <v>1</v>
      </c>
      <c r="C10" s="158"/>
      <c r="D10" s="159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22" hidden="1" x14ac:dyDescent="0.25">
      <c r="A11" s="29"/>
      <c r="B11" s="31" t="s">
        <v>17</v>
      </c>
      <c r="C11" s="32" t="s">
        <v>9</v>
      </c>
      <c r="D11" s="33" t="s">
        <v>18</v>
      </c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</row>
    <row r="12" spans="1:22" hidden="1" x14ac:dyDescent="0.25">
      <c r="A12" s="1">
        <v>1</v>
      </c>
      <c r="B12" s="34">
        <f>B3</f>
        <v>0.03</v>
      </c>
      <c r="C12" s="35">
        <f t="shared" ref="C12:D12" si="0">C3</f>
        <v>0.04</v>
      </c>
      <c r="D12" s="36">
        <f t="shared" si="0"/>
        <v>5.5E-2</v>
      </c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22" hidden="1" x14ac:dyDescent="0.25">
      <c r="A13" s="1">
        <v>2</v>
      </c>
      <c r="B13" s="34">
        <f t="shared" ref="B13:D17" si="1">B4</f>
        <v>3.7999999999999999E-2</v>
      </c>
      <c r="C13" s="35">
        <f t="shared" si="1"/>
        <v>4.0099999999999997E-2</v>
      </c>
      <c r="D13" s="36">
        <f t="shared" si="1"/>
        <v>4.6699999999999998E-2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22" hidden="1" x14ac:dyDescent="0.25">
      <c r="A14" s="1">
        <v>3</v>
      </c>
      <c r="B14" s="34">
        <f t="shared" si="1"/>
        <v>3.4299999999999997E-2</v>
      </c>
      <c r="C14" s="35">
        <f t="shared" si="1"/>
        <v>4.9299999999999997E-2</v>
      </c>
      <c r="D14" s="36">
        <f t="shared" si="1"/>
        <v>6.7100000000000007E-2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22" hidden="1" x14ac:dyDescent="0.25">
      <c r="A15" s="1">
        <v>4</v>
      </c>
      <c r="B15" s="34">
        <f t="shared" si="1"/>
        <v>5.2900000000000003E-2</v>
      </c>
      <c r="C15" s="35">
        <f t="shared" si="1"/>
        <v>5.9200000000000003E-2</v>
      </c>
      <c r="D15" s="36">
        <f t="shared" si="1"/>
        <v>7.9299999999999995E-2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22" hidden="1" x14ac:dyDescent="0.25">
      <c r="A16" s="1">
        <v>5</v>
      </c>
      <c r="B16" s="34">
        <f t="shared" si="1"/>
        <v>0.04</v>
      </c>
      <c r="C16" s="35">
        <f t="shared" si="1"/>
        <v>5.5199999999999999E-2</v>
      </c>
      <c r="D16" s="36">
        <f t="shared" si="1"/>
        <v>7.85E-2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ht="15.75" hidden="1" thickBot="1" x14ac:dyDescent="0.3">
      <c r="A17" s="1">
        <v>6</v>
      </c>
      <c r="B17" s="37">
        <f t="shared" si="1"/>
        <v>1.4999999999999999E-2</v>
      </c>
      <c r="C17" s="38">
        <f t="shared" si="1"/>
        <v>3.4500000000000003E-2</v>
      </c>
      <c r="D17" s="39">
        <f t="shared" si="1"/>
        <v>4.4900000000000002E-2</v>
      </c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1:16" ht="15.75" hidden="1" thickBot="1" x14ac:dyDescent="0.3">
      <c r="A18" s="1">
        <v>0</v>
      </c>
      <c r="B18" s="30">
        <v>0</v>
      </c>
      <c r="C18" s="30">
        <v>0</v>
      </c>
      <c r="D18" s="30">
        <v>1</v>
      </c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idden="1" x14ac:dyDescent="0.25">
      <c r="A19" s="163"/>
      <c r="B19" s="157" t="s">
        <v>2</v>
      </c>
      <c r="C19" s="158"/>
      <c r="D19" s="159"/>
    </row>
    <row r="20" spans="1:16" hidden="1" x14ac:dyDescent="0.25">
      <c r="A20" s="163"/>
      <c r="B20" s="31" t="s">
        <v>17</v>
      </c>
      <c r="C20" s="32" t="s">
        <v>9</v>
      </c>
      <c r="D20" s="33" t="s">
        <v>18</v>
      </c>
    </row>
    <row r="21" spans="1:16" hidden="1" x14ac:dyDescent="0.25">
      <c r="A21" s="1">
        <v>1</v>
      </c>
      <c r="B21" s="34">
        <f>E3</f>
        <v>8.0000000000000002E-3</v>
      </c>
      <c r="C21" s="35">
        <f t="shared" ref="C21:D26" si="2">F3</f>
        <v>8.0000000000000002E-3</v>
      </c>
      <c r="D21" s="36">
        <f t="shared" si="2"/>
        <v>0.01</v>
      </c>
    </row>
    <row r="22" spans="1:16" hidden="1" x14ac:dyDescent="0.25">
      <c r="A22" s="1">
        <v>2</v>
      </c>
      <c r="B22" s="34">
        <f t="shared" ref="B22:B26" si="3">E4</f>
        <v>3.2000000000000002E-3</v>
      </c>
      <c r="C22" s="35">
        <f t="shared" si="2"/>
        <v>4.0000000000000001E-3</v>
      </c>
      <c r="D22" s="36">
        <f t="shared" si="2"/>
        <v>7.4000000000000003E-3</v>
      </c>
    </row>
    <row r="23" spans="1:16" hidden="1" x14ac:dyDescent="0.25">
      <c r="A23" s="1">
        <v>3</v>
      </c>
      <c r="B23" s="34">
        <f t="shared" si="3"/>
        <v>2.8E-3</v>
      </c>
      <c r="C23" s="35">
        <f t="shared" si="2"/>
        <v>4.8999999999999998E-3</v>
      </c>
      <c r="D23" s="36">
        <f t="shared" si="2"/>
        <v>7.4999999999999997E-3</v>
      </c>
    </row>
    <row r="24" spans="1:16" hidden="1" x14ac:dyDescent="0.25">
      <c r="A24" s="1">
        <v>4</v>
      </c>
      <c r="B24" s="34">
        <f t="shared" si="3"/>
        <v>2.5000000000000001E-3</v>
      </c>
      <c r="C24" s="35">
        <f t="shared" si="2"/>
        <v>5.1000000000000004E-3</v>
      </c>
      <c r="D24" s="36">
        <f t="shared" si="2"/>
        <v>5.5999999999999999E-3</v>
      </c>
    </row>
    <row r="25" spans="1:16" hidden="1" x14ac:dyDescent="0.25">
      <c r="A25" s="1">
        <v>5</v>
      </c>
      <c r="B25" s="34">
        <f t="shared" si="3"/>
        <v>8.0999999999999996E-3</v>
      </c>
      <c r="C25" s="35">
        <f t="shared" si="2"/>
        <v>1.2200000000000001E-2</v>
      </c>
      <c r="D25" s="36">
        <f t="shared" si="2"/>
        <v>1.9900000000000001E-2</v>
      </c>
    </row>
    <row r="26" spans="1:16" ht="15.75" hidden="1" thickBot="1" x14ac:dyDescent="0.3">
      <c r="A26" s="1">
        <v>6</v>
      </c>
      <c r="B26" s="37">
        <f t="shared" si="3"/>
        <v>3.0000000000000001E-3</v>
      </c>
      <c r="C26" s="38">
        <f t="shared" si="2"/>
        <v>4.7999999999999996E-3</v>
      </c>
      <c r="D26" s="39">
        <f t="shared" si="2"/>
        <v>8.2000000000000007E-3</v>
      </c>
    </row>
    <row r="27" spans="1:16" ht="15.75" hidden="1" thickBot="1" x14ac:dyDescent="0.3">
      <c r="A27" s="1">
        <v>0</v>
      </c>
      <c r="B27" s="40">
        <v>0</v>
      </c>
      <c r="C27" s="40">
        <v>0</v>
      </c>
      <c r="D27" s="40">
        <v>1</v>
      </c>
    </row>
    <row r="28" spans="1:16" hidden="1" x14ac:dyDescent="0.25">
      <c r="B28" s="157" t="s">
        <v>3</v>
      </c>
      <c r="C28" s="158"/>
      <c r="D28" s="159"/>
    </row>
    <row r="29" spans="1:16" hidden="1" x14ac:dyDescent="0.25">
      <c r="B29" s="31" t="s">
        <v>17</v>
      </c>
      <c r="C29" s="32" t="s">
        <v>9</v>
      </c>
      <c r="D29" s="33" t="s">
        <v>18</v>
      </c>
    </row>
    <row r="30" spans="1:16" hidden="1" x14ac:dyDescent="0.25">
      <c r="A30" s="1">
        <v>1</v>
      </c>
      <c r="B30" s="34">
        <f>H3</f>
        <v>9.7000000000000003E-3</v>
      </c>
      <c r="C30" s="35">
        <f t="shared" ref="C30:D35" si="4">I3</f>
        <v>1.2699999999999999E-2</v>
      </c>
      <c r="D30" s="36">
        <f t="shared" si="4"/>
        <v>1.2699999999999999E-2</v>
      </c>
    </row>
    <row r="31" spans="1:16" hidden="1" x14ac:dyDescent="0.25">
      <c r="A31" s="1">
        <v>2</v>
      </c>
      <c r="B31" s="34">
        <f t="shared" ref="B31:B35" si="5">H4</f>
        <v>5.0000000000000001E-3</v>
      </c>
      <c r="C31" s="35">
        <f t="shared" si="4"/>
        <v>5.5999999999999999E-3</v>
      </c>
      <c r="D31" s="36">
        <f t="shared" si="4"/>
        <v>9.7000000000000003E-3</v>
      </c>
    </row>
    <row r="32" spans="1:16" hidden="1" x14ac:dyDescent="0.25">
      <c r="A32" s="1">
        <v>3</v>
      </c>
      <c r="B32" s="34">
        <f t="shared" si="5"/>
        <v>0.01</v>
      </c>
      <c r="C32" s="35">
        <f t="shared" si="4"/>
        <v>1.3899999999999999E-2</v>
      </c>
      <c r="D32" s="36">
        <f t="shared" si="4"/>
        <v>1.7399999999999999E-2</v>
      </c>
    </row>
    <row r="33" spans="1:4" hidden="1" x14ac:dyDescent="0.25">
      <c r="A33" s="1">
        <v>4</v>
      </c>
      <c r="B33" s="34">
        <f t="shared" si="5"/>
        <v>0.01</v>
      </c>
      <c r="C33" s="35">
        <f t="shared" si="4"/>
        <v>1.4800000000000001E-2</v>
      </c>
      <c r="D33" s="36">
        <f t="shared" si="4"/>
        <v>1.9699999999999999E-2</v>
      </c>
    </row>
    <row r="34" spans="1:4" hidden="1" x14ac:dyDescent="0.25">
      <c r="A34" s="1">
        <v>5</v>
      </c>
      <c r="B34" s="34">
        <f t="shared" si="5"/>
        <v>1.46E-2</v>
      </c>
      <c r="C34" s="35">
        <f t="shared" si="4"/>
        <v>2.3199999999999998E-2</v>
      </c>
      <c r="D34" s="36">
        <f t="shared" si="4"/>
        <v>3.1600000000000003E-2</v>
      </c>
    </row>
    <row r="35" spans="1:4" ht="15.75" hidden="1" thickBot="1" x14ac:dyDescent="0.3">
      <c r="A35" s="1">
        <v>6</v>
      </c>
      <c r="B35" s="37">
        <f t="shared" si="5"/>
        <v>5.5999999999999999E-3</v>
      </c>
      <c r="C35" s="38">
        <f t="shared" si="4"/>
        <v>8.5000000000000006E-3</v>
      </c>
      <c r="D35" s="39">
        <f t="shared" si="4"/>
        <v>8.8999999999999999E-3</v>
      </c>
    </row>
    <row r="36" spans="1:4" ht="15.75" hidden="1" thickBot="1" x14ac:dyDescent="0.3">
      <c r="A36" s="1">
        <v>0</v>
      </c>
      <c r="B36" s="40">
        <v>0</v>
      </c>
      <c r="C36" s="40">
        <v>0</v>
      </c>
      <c r="D36" s="40">
        <v>1</v>
      </c>
    </row>
    <row r="37" spans="1:4" hidden="1" x14ac:dyDescent="0.25">
      <c r="B37" s="157" t="s">
        <v>4</v>
      </c>
      <c r="C37" s="158"/>
      <c r="D37" s="159"/>
    </row>
    <row r="38" spans="1:4" hidden="1" x14ac:dyDescent="0.25">
      <c r="B38" s="31" t="s">
        <v>17</v>
      </c>
      <c r="C38" s="32" t="s">
        <v>9</v>
      </c>
      <c r="D38" s="33" t="s">
        <v>18</v>
      </c>
    </row>
    <row r="39" spans="1:4" hidden="1" x14ac:dyDescent="0.25">
      <c r="A39" s="1">
        <v>1</v>
      </c>
      <c r="B39" s="34">
        <f>K3</f>
        <v>5.8999999999999999E-3</v>
      </c>
      <c r="C39" s="35">
        <f t="shared" ref="C39:D44" si="6">L3</f>
        <v>1.23E-2</v>
      </c>
      <c r="D39" s="36">
        <f t="shared" si="6"/>
        <v>1.3899999999999999E-2</v>
      </c>
    </row>
    <row r="40" spans="1:4" hidden="1" x14ac:dyDescent="0.25">
      <c r="A40" s="1">
        <v>2</v>
      </c>
      <c r="B40" s="34">
        <f t="shared" ref="B40:B44" si="7">K4</f>
        <v>1.0200000000000001E-2</v>
      </c>
      <c r="C40" s="35">
        <f t="shared" si="6"/>
        <v>1.11E-2</v>
      </c>
      <c r="D40" s="36">
        <f t="shared" si="6"/>
        <v>1.21E-2</v>
      </c>
    </row>
    <row r="41" spans="1:4" hidden="1" x14ac:dyDescent="0.25">
      <c r="A41" s="1">
        <v>3</v>
      </c>
      <c r="B41" s="34">
        <f t="shared" si="7"/>
        <v>9.4000000000000004E-3</v>
      </c>
      <c r="C41" s="35">
        <f t="shared" si="6"/>
        <v>9.9000000000000008E-3</v>
      </c>
      <c r="D41" s="36">
        <f t="shared" si="6"/>
        <v>1.17E-2</v>
      </c>
    </row>
    <row r="42" spans="1:4" hidden="1" x14ac:dyDescent="0.25">
      <c r="A42" s="1">
        <v>4</v>
      </c>
      <c r="B42" s="34">
        <f t="shared" si="7"/>
        <v>1.01E-2</v>
      </c>
      <c r="C42" s="35">
        <f t="shared" si="6"/>
        <v>1.0699999999999999E-2</v>
      </c>
      <c r="D42" s="36">
        <f t="shared" si="6"/>
        <v>1.11E-2</v>
      </c>
    </row>
    <row r="43" spans="1:4" hidden="1" x14ac:dyDescent="0.25">
      <c r="A43" s="1">
        <v>5</v>
      </c>
      <c r="B43" s="34">
        <f t="shared" si="7"/>
        <v>9.4000000000000004E-3</v>
      </c>
      <c r="C43" s="35">
        <f>L7</f>
        <v>1.0200000000000001E-2</v>
      </c>
      <c r="D43" s="36">
        <f t="shared" si="6"/>
        <v>1.3299999999999999E-2</v>
      </c>
    </row>
    <row r="44" spans="1:4" ht="15.75" hidden="1" thickBot="1" x14ac:dyDescent="0.3">
      <c r="A44" s="1">
        <v>6</v>
      </c>
      <c r="B44" s="37">
        <f t="shared" si="7"/>
        <v>8.5000000000000006E-3</v>
      </c>
      <c r="C44" s="38">
        <f t="shared" si="6"/>
        <v>8.5000000000000006E-3</v>
      </c>
      <c r="D44" s="39">
        <f t="shared" si="6"/>
        <v>1.11E-2</v>
      </c>
    </row>
    <row r="45" spans="1:4" ht="15.75" hidden="1" thickBot="1" x14ac:dyDescent="0.3">
      <c r="A45" s="1">
        <v>0</v>
      </c>
      <c r="B45" s="40">
        <v>0</v>
      </c>
      <c r="C45" s="40">
        <v>0</v>
      </c>
      <c r="D45" s="40">
        <v>1</v>
      </c>
    </row>
    <row r="46" spans="1:4" hidden="1" x14ac:dyDescent="0.25">
      <c r="B46" s="157" t="s">
        <v>5</v>
      </c>
      <c r="C46" s="158"/>
      <c r="D46" s="159"/>
    </row>
    <row r="47" spans="1:4" hidden="1" x14ac:dyDescent="0.25">
      <c r="B47" s="31" t="s">
        <v>17</v>
      </c>
      <c r="C47" s="32" t="s">
        <v>9</v>
      </c>
      <c r="D47" s="33" t="s">
        <v>18</v>
      </c>
    </row>
    <row r="48" spans="1:4" hidden="1" x14ac:dyDescent="0.25">
      <c r="A48" s="1">
        <v>1</v>
      </c>
      <c r="B48" s="34">
        <f>N3</f>
        <v>6.1600000000000002E-2</v>
      </c>
      <c r="C48" s="35">
        <f t="shared" ref="C48:D53" si="8">O3</f>
        <v>7.3999999999999996E-2</v>
      </c>
      <c r="D48" s="36">
        <f t="shared" si="8"/>
        <v>8.9599999999999999E-2</v>
      </c>
    </row>
    <row r="49" spans="1:4" hidden="1" x14ac:dyDescent="0.25">
      <c r="A49" s="1">
        <v>2</v>
      </c>
      <c r="B49" s="34">
        <f t="shared" ref="B49:B53" si="9">N4</f>
        <v>6.6400000000000001E-2</v>
      </c>
      <c r="C49" s="35">
        <f t="shared" si="8"/>
        <v>7.2999999999999995E-2</v>
      </c>
      <c r="D49" s="36">
        <f t="shared" si="8"/>
        <v>8.6900000000000005E-2</v>
      </c>
    </row>
    <row r="50" spans="1:4" hidden="1" x14ac:dyDescent="0.25">
      <c r="A50" s="1">
        <v>3</v>
      </c>
      <c r="B50" s="34">
        <f t="shared" si="9"/>
        <v>6.7400000000000002E-2</v>
      </c>
      <c r="C50" s="35">
        <f t="shared" si="8"/>
        <v>8.0399999999999999E-2</v>
      </c>
      <c r="D50" s="36">
        <f t="shared" si="8"/>
        <v>9.4E-2</v>
      </c>
    </row>
    <row r="51" spans="1:4" hidden="1" x14ac:dyDescent="0.25">
      <c r="A51" s="1">
        <v>4</v>
      </c>
      <c r="B51" s="34">
        <f t="shared" si="9"/>
        <v>0.08</v>
      </c>
      <c r="C51" s="35">
        <f t="shared" si="8"/>
        <v>8.3099999999999993E-2</v>
      </c>
      <c r="D51" s="36">
        <f t="shared" si="8"/>
        <v>9.5100000000000004E-2</v>
      </c>
    </row>
    <row r="52" spans="1:4" hidden="1" x14ac:dyDescent="0.25">
      <c r="A52" s="1">
        <v>5</v>
      </c>
      <c r="B52" s="34">
        <f t="shared" si="9"/>
        <v>7.1400000000000005E-2</v>
      </c>
      <c r="C52" s="35">
        <f t="shared" si="8"/>
        <v>8.4000000000000005E-2</v>
      </c>
      <c r="D52" s="36">
        <f t="shared" si="8"/>
        <v>0.1043</v>
      </c>
    </row>
    <row r="53" spans="1:4" ht="15.75" hidden="1" thickBot="1" x14ac:dyDescent="0.3">
      <c r="A53" s="1">
        <v>6</v>
      </c>
      <c r="B53" s="37">
        <f t="shared" si="9"/>
        <v>3.5000000000000003E-2</v>
      </c>
      <c r="C53" s="38">
        <f t="shared" si="8"/>
        <v>5.11E-2</v>
      </c>
      <c r="D53" s="39">
        <f t="shared" si="8"/>
        <v>6.2199999999999998E-2</v>
      </c>
    </row>
    <row r="54" spans="1:4" ht="15.75" hidden="1" thickBot="1" x14ac:dyDescent="0.3">
      <c r="A54" s="1">
        <v>0</v>
      </c>
      <c r="B54" s="40">
        <v>0</v>
      </c>
      <c r="C54" s="40">
        <v>0</v>
      </c>
      <c r="D54" s="40">
        <v>1</v>
      </c>
    </row>
    <row r="55" spans="1:4" hidden="1" x14ac:dyDescent="0.25">
      <c r="B55" s="157" t="s">
        <v>6</v>
      </c>
      <c r="C55" s="158"/>
      <c r="D55" s="159"/>
    </row>
    <row r="56" spans="1:4" hidden="1" x14ac:dyDescent="0.25">
      <c r="B56" s="31" t="s">
        <v>17</v>
      </c>
      <c r="C56" s="32" t="s">
        <v>9</v>
      </c>
      <c r="D56" s="33" t="s">
        <v>18</v>
      </c>
    </row>
    <row r="57" spans="1:4" hidden="1" x14ac:dyDescent="0.25">
      <c r="A57" s="1">
        <v>1</v>
      </c>
      <c r="B57" s="34">
        <f>Q3</f>
        <v>0.2034</v>
      </c>
      <c r="C57" s="35">
        <f t="shared" ref="C57:D62" si="10">R3</f>
        <v>0.22120000000000001</v>
      </c>
      <c r="D57" s="36">
        <f t="shared" si="10"/>
        <v>0.25</v>
      </c>
    </row>
    <row r="58" spans="1:4" hidden="1" x14ac:dyDescent="0.25">
      <c r="A58" s="1">
        <v>2</v>
      </c>
      <c r="B58" s="34">
        <f t="shared" ref="B58:B62" si="11">Q4</f>
        <v>0.19600000000000001</v>
      </c>
      <c r="C58" s="35">
        <f t="shared" si="10"/>
        <v>0.2097</v>
      </c>
      <c r="D58" s="36">
        <f t="shared" si="10"/>
        <v>0.24229999999999999</v>
      </c>
    </row>
    <row r="59" spans="1:4" hidden="1" x14ac:dyDescent="0.25">
      <c r="A59" s="1">
        <v>3</v>
      </c>
      <c r="B59" s="34">
        <f t="shared" si="11"/>
        <v>0.20760000000000001</v>
      </c>
      <c r="C59" s="35">
        <f t="shared" si="10"/>
        <v>0.24179999999999999</v>
      </c>
      <c r="D59" s="36">
        <f t="shared" si="10"/>
        <v>0.26440000000000002</v>
      </c>
    </row>
    <row r="60" spans="1:4" hidden="1" x14ac:dyDescent="0.25">
      <c r="A60" s="1">
        <v>4</v>
      </c>
      <c r="B60" s="34">
        <f t="shared" si="11"/>
        <v>0.24</v>
      </c>
      <c r="C60" s="35">
        <f t="shared" si="10"/>
        <v>0.25840000000000002</v>
      </c>
      <c r="D60" s="36">
        <f t="shared" si="10"/>
        <v>0.27860000000000001</v>
      </c>
    </row>
    <row r="61" spans="1:4" hidden="1" x14ac:dyDescent="0.25">
      <c r="A61" s="1">
        <v>5</v>
      </c>
      <c r="B61" s="34">
        <f t="shared" si="11"/>
        <v>0.22800000000000001</v>
      </c>
      <c r="C61" s="35">
        <f t="shared" si="10"/>
        <v>0.27479999999999999</v>
      </c>
      <c r="D61" s="36">
        <f t="shared" si="10"/>
        <v>0.3095</v>
      </c>
    </row>
    <row r="62" spans="1:4" ht="15.75" hidden="1" thickBot="1" x14ac:dyDescent="0.3">
      <c r="A62" s="1">
        <v>6</v>
      </c>
      <c r="B62" s="37">
        <f t="shared" si="11"/>
        <v>0.111</v>
      </c>
      <c r="C62" s="38">
        <f t="shared" si="10"/>
        <v>0.14019999999999999</v>
      </c>
      <c r="D62" s="39">
        <f t="shared" si="10"/>
        <v>0.16800000000000001</v>
      </c>
    </row>
    <row r="63" spans="1:4" ht="15.75" hidden="1" thickBot="1" x14ac:dyDescent="0.3">
      <c r="A63" s="1">
        <v>0</v>
      </c>
      <c r="B63" s="40">
        <v>0</v>
      </c>
      <c r="C63" s="40">
        <v>0</v>
      </c>
      <c r="D63" s="40">
        <v>1</v>
      </c>
    </row>
    <row r="64" spans="1:4" hidden="1" x14ac:dyDescent="0.25">
      <c r="B64" s="157" t="s">
        <v>7</v>
      </c>
      <c r="C64" s="158"/>
      <c r="D64" s="159"/>
    </row>
    <row r="65" spans="1:4" hidden="1" x14ac:dyDescent="0.25">
      <c r="B65" s="31" t="s">
        <v>17</v>
      </c>
      <c r="C65" s="32" t="s">
        <v>9</v>
      </c>
      <c r="D65" s="33" t="s">
        <v>18</v>
      </c>
    </row>
    <row r="66" spans="1:4" hidden="1" x14ac:dyDescent="0.25">
      <c r="A66" s="1">
        <v>1</v>
      </c>
      <c r="B66" s="34">
        <v>0.26429999999999998</v>
      </c>
      <c r="C66" s="35" t="str">
        <f t="shared" ref="C66:D71" si="12">U3</f>
        <v>X</v>
      </c>
      <c r="D66" s="36">
        <v>0.31330000000000002</v>
      </c>
    </row>
    <row r="67" spans="1:4" hidden="1" x14ac:dyDescent="0.25">
      <c r="A67" s="1">
        <v>2</v>
      </c>
      <c r="B67" s="34">
        <v>0.25600000000000001</v>
      </c>
      <c r="C67" s="35" t="str">
        <f t="shared" si="12"/>
        <v>X</v>
      </c>
      <c r="D67" s="36">
        <v>0.30520000000000003</v>
      </c>
    </row>
    <row r="68" spans="1:4" hidden="1" x14ac:dyDescent="0.25">
      <c r="A68" s="1">
        <v>3</v>
      </c>
      <c r="B68" s="34">
        <v>0.26869999999999999</v>
      </c>
      <c r="C68" s="35" t="str">
        <f t="shared" si="12"/>
        <v>X</v>
      </c>
      <c r="D68" s="36">
        <v>0.32840000000000003</v>
      </c>
    </row>
    <row r="69" spans="1:4" hidden="1" x14ac:dyDescent="0.25">
      <c r="A69" s="1">
        <v>4</v>
      </c>
      <c r="B69" s="34">
        <v>0.30249999999999999</v>
      </c>
      <c r="C69" s="35" t="str">
        <f t="shared" si="12"/>
        <v>X</v>
      </c>
      <c r="D69" s="36">
        <v>0.34339999999999998</v>
      </c>
    </row>
    <row r="70" spans="1:4" hidden="1" x14ac:dyDescent="0.25">
      <c r="A70" s="1">
        <v>5</v>
      </c>
      <c r="B70" s="34">
        <v>0.28999999999999998</v>
      </c>
      <c r="C70" s="35" t="str">
        <f t="shared" si="12"/>
        <v>X</v>
      </c>
      <c r="D70" s="36">
        <v>0.37569999999999998</v>
      </c>
    </row>
    <row r="71" spans="1:4" ht="15.75" hidden="1" thickBot="1" x14ac:dyDescent="0.3">
      <c r="A71" s="1">
        <v>6</v>
      </c>
      <c r="B71" s="37">
        <f t="shared" ref="B71" si="13">T8</f>
        <v>0.111</v>
      </c>
      <c r="C71" s="38" t="str">
        <f t="shared" si="12"/>
        <v>X</v>
      </c>
      <c r="D71" s="39">
        <f t="shared" si="12"/>
        <v>0.16800000000000001</v>
      </c>
    </row>
    <row r="72" spans="1:4" hidden="1" x14ac:dyDescent="0.25">
      <c r="A72" s="1">
        <v>0</v>
      </c>
      <c r="B72" s="40">
        <v>0</v>
      </c>
      <c r="C72" s="40">
        <v>0</v>
      </c>
      <c r="D72" s="40">
        <v>1</v>
      </c>
    </row>
  </sheetData>
  <sheetProtection selectLockedCells="1"/>
  <mergeCells count="16">
    <mergeCell ref="A19:A20"/>
    <mergeCell ref="B19:D19"/>
    <mergeCell ref="B28:D28"/>
    <mergeCell ref="A1:A2"/>
    <mergeCell ref="B1:D1"/>
    <mergeCell ref="T1:V1"/>
    <mergeCell ref="B10:D10"/>
    <mergeCell ref="E1:G1"/>
    <mergeCell ref="H1:J1"/>
    <mergeCell ref="K1:M1"/>
    <mergeCell ref="N1:P1"/>
    <mergeCell ref="B37:D37"/>
    <mergeCell ref="B46:D46"/>
    <mergeCell ref="B55:D55"/>
    <mergeCell ref="B64:D64"/>
    <mergeCell ref="Q1:S1"/>
  </mergeCells>
  <pageMargins left="0.511811024" right="0.511811024" top="0.78740157499999996" bottom="0.78740157499999996" header="0.31496062000000002" footer="0.31496062000000002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3"/>
  <sheetViews>
    <sheetView tabSelected="1" view="pageBreakPreview" topLeftCell="A4" zoomScaleSheetLayoutView="100" workbookViewId="0">
      <selection activeCell="G16" sqref="G16"/>
    </sheetView>
  </sheetViews>
  <sheetFormatPr defaultColWidth="11.42578125" defaultRowHeight="12" customHeight="1" x14ac:dyDescent="0.25"/>
  <cols>
    <col min="1" max="1" width="6" style="42" bestFit="1" customWidth="1"/>
    <col min="2" max="2" width="17.5703125" style="42" customWidth="1"/>
    <col min="3" max="3" width="16.85546875" style="42" bestFit="1" customWidth="1"/>
    <col min="4" max="4" width="13.7109375" style="42" customWidth="1"/>
    <col min="5" max="5" width="17.5703125" style="42" customWidth="1"/>
    <col min="6" max="6" width="12.7109375" style="42" customWidth="1"/>
    <col min="7" max="7" width="13.7109375" style="43" customWidth="1"/>
    <col min="8" max="8" width="2.85546875" style="43" customWidth="1"/>
    <col min="9" max="9" width="13.7109375" style="43" customWidth="1"/>
    <col min="10" max="10" width="12.85546875" style="72" bestFit="1" customWidth="1"/>
    <col min="11" max="11" width="7.85546875" style="72" customWidth="1"/>
    <col min="12" max="12" width="18.140625" style="43" hidden="1" customWidth="1"/>
    <col min="13" max="13" width="11.42578125" style="43" hidden="1" customWidth="1"/>
    <col min="14" max="19" width="11.42578125" style="42" hidden="1" customWidth="1"/>
    <col min="20" max="20" width="18.140625" style="42" bestFit="1" customWidth="1"/>
    <col min="21" max="16384" width="11.42578125" style="42"/>
  </cols>
  <sheetData>
    <row r="1" spans="1:13" ht="12" customHeight="1" x14ac:dyDescent="0.25">
      <c r="A1" s="174" t="s">
        <v>94</v>
      </c>
      <c r="B1" s="174"/>
      <c r="C1" s="174"/>
      <c r="D1" s="174"/>
      <c r="E1" s="174"/>
      <c r="F1" s="174"/>
      <c r="G1" s="174"/>
      <c r="H1" s="174"/>
      <c r="I1" s="156"/>
    </row>
    <row r="2" spans="1:13" ht="12" customHeight="1" x14ac:dyDescent="0.25">
      <c r="A2" s="174" t="s">
        <v>95</v>
      </c>
      <c r="B2" s="174"/>
      <c r="C2" s="174"/>
      <c r="D2" s="174"/>
      <c r="E2" s="174"/>
      <c r="F2" s="174"/>
      <c r="G2" s="174"/>
      <c r="H2" s="174"/>
      <c r="I2" s="156"/>
    </row>
    <row r="3" spans="1:13" s="128" customFormat="1" ht="12" customHeight="1" x14ac:dyDescent="0.25">
      <c r="A3" s="174" t="s">
        <v>96</v>
      </c>
      <c r="B3" s="174"/>
      <c r="C3" s="174"/>
      <c r="D3" s="174"/>
      <c r="E3" s="174"/>
      <c r="F3" s="174"/>
      <c r="G3" s="174"/>
      <c r="H3" s="174"/>
      <c r="I3" s="156"/>
      <c r="J3" s="72"/>
      <c r="K3" s="72"/>
      <c r="L3" s="154"/>
      <c r="M3" s="154"/>
    </row>
    <row r="4" spans="1:13" s="128" customFormat="1" ht="12" customHeight="1" x14ac:dyDescent="0.25">
      <c r="A4" s="175"/>
      <c r="B4" s="175"/>
      <c r="C4" s="175"/>
      <c r="D4" s="175"/>
      <c r="E4" s="175"/>
      <c r="F4" s="175"/>
      <c r="G4" s="175"/>
      <c r="H4" s="175"/>
      <c r="I4" s="154"/>
      <c r="J4" s="72"/>
      <c r="K4" s="72"/>
      <c r="L4" s="154"/>
      <c r="M4" s="154"/>
    </row>
    <row r="5" spans="1:13" ht="12" customHeight="1" x14ac:dyDescent="0.25">
      <c r="A5" s="175"/>
      <c r="B5" s="175"/>
      <c r="C5" s="175"/>
      <c r="D5" s="175"/>
      <c r="E5" s="175"/>
      <c r="F5" s="175"/>
      <c r="G5" s="175"/>
      <c r="H5" s="175"/>
    </row>
    <row r="6" spans="1:13" s="128" customFormat="1" ht="12" customHeight="1" x14ac:dyDescent="0.25">
      <c r="A6" s="155"/>
      <c r="B6" s="155"/>
      <c r="C6" s="155"/>
      <c r="D6" s="155"/>
      <c r="E6" s="155"/>
      <c r="F6" s="155"/>
      <c r="G6" s="155"/>
      <c r="H6" s="155"/>
      <c r="I6" s="154"/>
      <c r="J6" s="72"/>
      <c r="K6" s="72"/>
      <c r="L6" s="154"/>
      <c r="M6" s="154"/>
    </row>
    <row r="7" spans="1:13" ht="12" customHeight="1" thickBot="1" x14ac:dyDescent="0.3">
      <c r="A7" s="128"/>
      <c r="B7" s="128"/>
      <c r="C7" s="44"/>
      <c r="D7" s="44"/>
      <c r="E7" s="44"/>
      <c r="F7" s="44"/>
      <c r="G7" s="44"/>
      <c r="H7" s="127"/>
    </row>
    <row r="8" spans="1:13" ht="12" customHeight="1" x14ac:dyDescent="0.25">
      <c r="A8" s="45"/>
      <c r="B8" s="46" t="s">
        <v>19</v>
      </c>
      <c r="C8" s="195" t="s">
        <v>98</v>
      </c>
      <c r="D8" s="178"/>
      <c r="E8" s="178"/>
      <c r="F8" s="178"/>
      <c r="G8" s="178"/>
      <c r="H8" s="47"/>
    </row>
    <row r="9" spans="1:13" ht="12" customHeight="1" x14ac:dyDescent="0.25">
      <c r="A9" s="48"/>
      <c r="B9" s="49" t="s">
        <v>20</v>
      </c>
      <c r="C9" s="179" t="s">
        <v>93</v>
      </c>
      <c r="D9" s="179"/>
      <c r="E9" s="179"/>
      <c r="F9" s="179"/>
      <c r="G9" s="179"/>
      <c r="H9" s="50"/>
    </row>
    <row r="10" spans="1:13" ht="12" customHeight="1" thickBot="1" x14ac:dyDescent="0.3">
      <c r="A10" s="51"/>
      <c r="B10" s="52" t="s">
        <v>21</v>
      </c>
      <c r="C10" s="180" t="s">
        <v>97</v>
      </c>
      <c r="D10" s="180"/>
      <c r="E10" s="180"/>
      <c r="F10" s="180"/>
      <c r="G10" s="180"/>
      <c r="H10" s="53"/>
    </row>
    <row r="11" spans="1:13" ht="12" customHeight="1" thickBot="1" x14ac:dyDescent="0.3"/>
    <row r="12" spans="1:13" ht="12" customHeight="1" thickBot="1" x14ac:dyDescent="0.3">
      <c r="A12" s="181" t="s">
        <v>22</v>
      </c>
      <c r="B12" s="182"/>
      <c r="C12" s="182"/>
      <c r="D12" s="182"/>
      <c r="E12" s="182"/>
      <c r="F12" s="182"/>
      <c r="G12" s="182"/>
      <c r="H12" s="183"/>
    </row>
    <row r="13" spans="1:13" ht="12" customHeight="1" thickBot="1" x14ac:dyDescent="0.3">
      <c r="A13" s="54"/>
      <c r="B13" s="54"/>
      <c r="C13" s="54"/>
      <c r="D13" s="54"/>
      <c r="E13" s="54"/>
      <c r="F13" s="54"/>
      <c r="G13" s="54"/>
      <c r="H13" s="54"/>
    </row>
    <row r="14" spans="1:13" ht="12" customHeight="1" x14ac:dyDescent="0.25">
      <c r="A14" s="176" t="s">
        <v>23</v>
      </c>
      <c r="B14" s="177"/>
      <c r="C14" s="55"/>
      <c r="D14" s="55"/>
      <c r="E14" s="55"/>
      <c r="F14" s="55"/>
      <c r="G14" s="55"/>
      <c r="H14" s="56"/>
    </row>
    <row r="15" spans="1:13" ht="12" customHeight="1" x14ac:dyDescent="0.25">
      <c r="A15" s="57"/>
      <c r="B15" s="58"/>
      <c r="C15" s="54"/>
      <c r="D15" s="54"/>
      <c r="E15" s="54"/>
      <c r="F15" s="54"/>
      <c r="G15" s="54"/>
      <c r="H15" s="59"/>
    </row>
    <row r="16" spans="1:13" ht="11.25" customHeight="1" x14ac:dyDescent="0.25">
      <c r="A16" s="60"/>
      <c r="B16" s="61" t="s">
        <v>91</v>
      </c>
      <c r="C16" s="62"/>
      <c r="D16" s="63">
        <f>IF(C16="x",1,0)</f>
        <v>0</v>
      </c>
      <c r="E16" s="109"/>
      <c r="F16" s="132"/>
      <c r="H16" s="64">
        <f>IF(F16="x",1,0)</f>
        <v>0</v>
      </c>
    </row>
    <row r="17" spans="1:11" ht="12" customHeight="1" x14ac:dyDescent="0.25">
      <c r="A17" s="60"/>
      <c r="B17" s="61" t="s">
        <v>92</v>
      </c>
      <c r="C17" s="62" t="s">
        <v>60</v>
      </c>
      <c r="D17" s="63">
        <f>IF(C17="x",1,0)</f>
        <v>1</v>
      </c>
      <c r="E17" s="133"/>
      <c r="F17" s="132"/>
      <c r="H17" s="64">
        <f>IF(F17="x",1,0)</f>
        <v>0</v>
      </c>
    </row>
    <row r="18" spans="1:11" ht="12" customHeight="1" thickBot="1" x14ac:dyDescent="0.3">
      <c r="A18" s="65"/>
      <c r="B18" s="185" t="str">
        <f>IF(D18&gt;1,"SELECIONE SOMENTE UM TIPO DE BDI",IF(D18=0,"SELECIONE UM TIPO DE BDI",""))</f>
        <v/>
      </c>
      <c r="C18" s="185"/>
      <c r="D18" s="66">
        <f>SUM(D16:D17)</f>
        <v>1</v>
      </c>
      <c r="E18" s="186"/>
      <c r="F18" s="186"/>
      <c r="G18" s="186"/>
      <c r="H18" s="67">
        <f>SUM(H16:H17)</f>
        <v>0</v>
      </c>
    </row>
    <row r="19" spans="1:11" ht="12" customHeight="1" thickBot="1" x14ac:dyDescent="0.3">
      <c r="A19" s="54"/>
      <c r="B19" s="54"/>
      <c r="C19" s="54"/>
      <c r="D19" s="54"/>
      <c r="E19" s="54"/>
      <c r="F19" s="68"/>
      <c r="G19" s="69"/>
      <c r="H19" s="69"/>
    </row>
    <row r="20" spans="1:11" ht="12" customHeight="1" x14ac:dyDescent="0.25">
      <c r="A20" s="176" t="s">
        <v>24</v>
      </c>
      <c r="B20" s="177"/>
      <c r="C20" s="55"/>
      <c r="D20" s="55"/>
      <c r="E20" s="55"/>
      <c r="F20" s="55"/>
      <c r="G20" s="70"/>
      <c r="H20" s="71"/>
      <c r="I20" s="43">
        <f>IF(H28&lt;&gt;0,VLOOKUP("x",G22:I27,3,FALSE),0)</f>
        <v>1</v>
      </c>
    </row>
    <row r="21" spans="1:11" ht="12" customHeight="1" x14ac:dyDescent="0.25">
      <c r="A21" s="57"/>
      <c r="B21" s="58"/>
      <c r="C21" s="54"/>
      <c r="D21" s="54"/>
      <c r="E21" s="54"/>
      <c r="F21" s="54"/>
      <c r="G21" s="73"/>
      <c r="H21" s="74"/>
    </row>
    <row r="22" spans="1:11" ht="12" customHeight="1" x14ac:dyDescent="0.25">
      <c r="A22" s="75"/>
      <c r="B22" s="54"/>
      <c r="C22" s="54"/>
      <c r="D22" s="54"/>
      <c r="E22" s="54"/>
      <c r="F22" s="76" t="s">
        <v>25</v>
      </c>
      <c r="G22" s="62" t="s">
        <v>60</v>
      </c>
      <c r="H22" s="64">
        <f t="shared" ref="H22:H27" si="0">IF(G22="x",1,0)</f>
        <v>1</v>
      </c>
      <c r="I22" s="43">
        <v>1</v>
      </c>
    </row>
    <row r="23" spans="1:11" ht="12" customHeight="1" x14ac:dyDescent="0.25">
      <c r="A23" s="75"/>
      <c r="B23" s="54"/>
      <c r="C23" s="54"/>
      <c r="D23" s="54"/>
      <c r="E23" s="54"/>
      <c r="F23" s="76" t="s">
        <v>26</v>
      </c>
      <c r="G23" s="62"/>
      <c r="H23" s="64">
        <f t="shared" si="0"/>
        <v>0</v>
      </c>
      <c r="I23" s="43">
        <v>2</v>
      </c>
    </row>
    <row r="24" spans="1:11" ht="12" customHeight="1" x14ac:dyDescent="0.25">
      <c r="A24" s="75"/>
      <c r="B24" s="54"/>
      <c r="C24" s="54"/>
      <c r="D24" s="54"/>
      <c r="E24" s="54"/>
      <c r="F24" s="76" t="s">
        <v>27</v>
      </c>
      <c r="G24" s="62"/>
      <c r="H24" s="64">
        <f t="shared" si="0"/>
        <v>0</v>
      </c>
      <c r="I24" s="43">
        <v>3</v>
      </c>
    </row>
    <row r="25" spans="1:11" ht="12" customHeight="1" x14ac:dyDescent="0.25">
      <c r="A25" s="75"/>
      <c r="B25" s="54"/>
      <c r="C25" s="54"/>
      <c r="D25" s="54"/>
      <c r="E25" s="54"/>
      <c r="F25" s="76" t="s">
        <v>28</v>
      </c>
      <c r="G25" s="62"/>
      <c r="H25" s="64">
        <f t="shared" si="0"/>
        <v>0</v>
      </c>
      <c r="I25" s="43">
        <v>4</v>
      </c>
    </row>
    <row r="26" spans="1:11" ht="12" customHeight="1" x14ac:dyDescent="0.25">
      <c r="A26" s="75"/>
      <c r="B26" s="54"/>
      <c r="C26" s="54"/>
      <c r="D26" s="54"/>
      <c r="E26" s="54"/>
      <c r="F26" s="76" t="s">
        <v>29</v>
      </c>
      <c r="G26" s="62"/>
      <c r="H26" s="64">
        <f t="shared" si="0"/>
        <v>0</v>
      </c>
      <c r="I26" s="43">
        <v>5</v>
      </c>
    </row>
    <row r="27" spans="1:11" ht="12" customHeight="1" x14ac:dyDescent="0.25">
      <c r="A27" s="75"/>
      <c r="B27" s="169" t="str">
        <f>IF(AND(C16="x",G27="x"),"NÃO HÁ DESONERAÇÃO PARA FORNECIMENTO DE MATERIAIS","")</f>
        <v/>
      </c>
      <c r="C27" s="169"/>
      <c r="D27" s="169"/>
      <c r="E27" s="54"/>
      <c r="F27" s="76" t="s">
        <v>30</v>
      </c>
      <c r="G27" s="62"/>
      <c r="H27" s="64">
        <f t="shared" si="0"/>
        <v>0</v>
      </c>
      <c r="I27" s="43">
        <v>6</v>
      </c>
    </row>
    <row r="28" spans="1:11" ht="12" customHeight="1" thickBot="1" x14ac:dyDescent="0.3">
      <c r="A28" s="65"/>
      <c r="B28" s="189" t="str">
        <f>IF(H28&gt;1,"SELECIONE SOMENTE UM TIPO DE SERVIÇO",IF(H28=0,"SELECIONE UM TIPO DE SERVIÇO",""))</f>
        <v/>
      </c>
      <c r="C28" s="189"/>
      <c r="D28" s="77"/>
      <c r="E28" s="77"/>
      <c r="F28" s="78"/>
      <c r="G28" s="79"/>
      <c r="H28" s="67">
        <f>SUM(H22:H27)</f>
        <v>1</v>
      </c>
    </row>
    <row r="29" spans="1:11" ht="12" customHeight="1" thickBot="1" x14ac:dyDescent="0.3">
      <c r="A29" s="54"/>
      <c r="B29" s="54"/>
      <c r="C29" s="54"/>
      <c r="D29" s="54"/>
      <c r="E29" s="80"/>
      <c r="F29" s="80"/>
      <c r="G29" s="81"/>
      <c r="H29" s="81"/>
    </row>
    <row r="30" spans="1:11" ht="12" customHeight="1" x14ac:dyDescent="0.25">
      <c r="A30" s="176" t="s">
        <v>31</v>
      </c>
      <c r="B30" s="177"/>
      <c r="C30" s="55"/>
      <c r="D30" s="55"/>
      <c r="E30" s="190"/>
      <c r="F30" s="191"/>
      <c r="G30" s="82" t="s">
        <v>32</v>
      </c>
      <c r="H30" s="47"/>
    </row>
    <row r="31" spans="1:11" ht="12" customHeight="1" x14ac:dyDescent="0.25">
      <c r="A31" s="48"/>
      <c r="B31" s="80"/>
      <c r="C31" s="80"/>
      <c r="D31" s="80"/>
      <c r="E31" s="80"/>
      <c r="F31" s="80"/>
      <c r="G31" s="81"/>
      <c r="H31" s="50"/>
      <c r="J31" s="72" t="s">
        <v>33</v>
      </c>
      <c r="K31" s="72" t="s">
        <v>34</v>
      </c>
    </row>
    <row r="32" spans="1:11" ht="12" customHeight="1" x14ac:dyDescent="0.25">
      <c r="A32" s="48"/>
      <c r="B32" s="83" t="s">
        <v>1</v>
      </c>
      <c r="C32" s="84"/>
      <c r="D32" s="84" t="str">
        <f>IF(AND(G32&gt;=J32,G32&lt;=K32),"","FORA DO LIMITE")</f>
        <v/>
      </c>
      <c r="E32" s="84"/>
      <c r="F32" s="85" t="s">
        <v>52</v>
      </c>
      <c r="G32" s="120">
        <v>3.7100000000000001E-2</v>
      </c>
      <c r="H32" s="50"/>
      <c r="J32" s="72">
        <f>VLOOKUP($I$20,Referências!A12:D18,2,FALSE)</f>
        <v>0.03</v>
      </c>
      <c r="K32" s="72">
        <f>VLOOKUP($I$20,Referências!A12:D18,4,FALSE)</f>
        <v>5.5E-2</v>
      </c>
    </row>
    <row r="33" spans="1:19" ht="12" customHeight="1" x14ac:dyDescent="0.25">
      <c r="A33" s="48"/>
      <c r="B33" s="86"/>
      <c r="C33" s="80"/>
      <c r="D33" s="80"/>
      <c r="E33" s="80"/>
      <c r="F33" s="87"/>
      <c r="G33" s="88"/>
      <c r="H33" s="50"/>
    </row>
    <row r="34" spans="1:19" ht="12" customHeight="1" x14ac:dyDescent="0.25">
      <c r="A34" s="48"/>
      <c r="B34" s="83" t="s">
        <v>35</v>
      </c>
      <c r="C34" s="84"/>
      <c r="D34" s="84" t="str">
        <f>IF(AND(G34&gt;=J34,G34&lt;=K34),"","FORA DO LIMITE")</f>
        <v/>
      </c>
      <c r="E34" s="84"/>
      <c r="F34" s="85" t="s">
        <v>36</v>
      </c>
      <c r="G34" s="121">
        <v>6.4999999999999997E-3</v>
      </c>
      <c r="H34" s="89"/>
      <c r="J34" s="72">
        <f>VLOOKUP($I$20,Referências!A39:D45,2,FALSE)</f>
        <v>5.8999999999999999E-3</v>
      </c>
      <c r="K34" s="72">
        <f>VLOOKUP($I$20,Referências!A39:D45,4,FALSE)</f>
        <v>1.3899999999999999E-2</v>
      </c>
    </row>
    <row r="35" spans="1:19" ht="12" customHeight="1" x14ac:dyDescent="0.25">
      <c r="A35" s="48"/>
      <c r="B35" s="86"/>
      <c r="C35" s="80"/>
      <c r="D35" s="80"/>
      <c r="E35" s="80"/>
      <c r="F35" s="87"/>
      <c r="G35" s="90"/>
      <c r="H35" s="89"/>
    </row>
    <row r="36" spans="1:19" ht="12" customHeight="1" x14ac:dyDescent="0.25">
      <c r="A36" s="48"/>
      <c r="B36" s="91" t="s">
        <v>37</v>
      </c>
      <c r="C36" s="92"/>
      <c r="D36" s="92"/>
      <c r="E36" s="92"/>
      <c r="F36" s="93"/>
      <c r="G36" s="94"/>
      <c r="H36" s="95"/>
    </row>
    <row r="37" spans="1:19" ht="12" customHeight="1" x14ac:dyDescent="0.25">
      <c r="A37" s="48"/>
      <c r="B37" s="117"/>
      <c r="C37" s="118"/>
      <c r="D37" s="130" t="str">
        <f>IF(AND(G37&gt;=J37,G37&lt;=K37),"","FORA DO LIMITE")</f>
        <v/>
      </c>
      <c r="E37" s="130"/>
      <c r="F37" s="87" t="s">
        <v>58</v>
      </c>
      <c r="G37" s="122">
        <v>0.01</v>
      </c>
      <c r="H37" s="97"/>
      <c r="J37" s="72">
        <f>VLOOKUP($I$20,Referências!A21:D27,2,FALSE)</f>
        <v>8.0000000000000002E-3</v>
      </c>
      <c r="K37" s="72">
        <f>VLOOKUP($I$20,Referências!A21:D27,4,FALSE)</f>
        <v>0.01</v>
      </c>
    </row>
    <row r="38" spans="1:19" ht="12" customHeight="1" x14ac:dyDescent="0.25">
      <c r="A38" s="48"/>
      <c r="B38" s="98"/>
      <c r="C38" s="99"/>
      <c r="D38" s="99" t="str">
        <f>IF(AND(G38&gt;=J38,G38&lt;=K38),"","FORA DO LIMITE")</f>
        <v/>
      </c>
      <c r="E38" s="99"/>
      <c r="F38" s="100" t="s">
        <v>59</v>
      </c>
      <c r="G38" s="123">
        <v>0.01</v>
      </c>
      <c r="H38" s="50"/>
      <c r="J38" s="72">
        <f>VLOOKUP($I$20,Referências!A30:D36,2,FALSE)</f>
        <v>9.7000000000000003E-3</v>
      </c>
      <c r="K38" s="72">
        <f>VLOOKUP($I$20,Referências!A30:D36,4,FALSE)</f>
        <v>1.2699999999999999E-2</v>
      </c>
    </row>
    <row r="39" spans="1:19" ht="12" customHeight="1" x14ac:dyDescent="0.25">
      <c r="A39" s="48"/>
      <c r="B39" s="80"/>
      <c r="C39" s="80"/>
      <c r="D39" s="80"/>
      <c r="E39" s="80"/>
      <c r="F39" s="87"/>
      <c r="G39" s="90"/>
      <c r="H39" s="97"/>
    </row>
    <row r="40" spans="1:19" ht="12" customHeight="1" x14ac:dyDescent="0.25">
      <c r="A40" s="48"/>
      <c r="B40" s="61" t="s">
        <v>5</v>
      </c>
      <c r="C40" s="84"/>
      <c r="D40" s="84" t="str">
        <f t="shared" ref="D40" si="1">IF(AND(G40&gt;=J40,G40&lt;=K40),"","FORA DO LIMITE")</f>
        <v/>
      </c>
      <c r="E40" s="84"/>
      <c r="F40" s="85" t="s">
        <v>38</v>
      </c>
      <c r="G40" s="121">
        <v>7.0099999999999996E-2</v>
      </c>
      <c r="H40" s="97"/>
      <c r="J40" s="72">
        <f>VLOOKUP($I$20,Referências!A48:D54,2,FALSE)</f>
        <v>6.1600000000000002E-2</v>
      </c>
      <c r="K40" s="72">
        <f>VLOOKUP($I$20,Referências!A48:D54,4,FALSE)</f>
        <v>8.9599999999999999E-2</v>
      </c>
    </row>
    <row r="41" spans="1:19" ht="12" customHeight="1" x14ac:dyDescent="0.25">
      <c r="A41" s="48"/>
      <c r="B41" s="80"/>
      <c r="C41" s="80"/>
      <c r="D41" s="80"/>
      <c r="E41" s="80"/>
      <c r="F41" s="87"/>
      <c r="G41" s="90"/>
      <c r="H41" s="97"/>
    </row>
    <row r="42" spans="1:19" ht="12" customHeight="1" x14ac:dyDescent="0.25">
      <c r="A42" s="48"/>
      <c r="B42" s="91" t="s">
        <v>39</v>
      </c>
      <c r="C42" s="92"/>
      <c r="D42" s="92"/>
      <c r="E42" s="92"/>
      <c r="F42" s="93"/>
      <c r="G42" s="94"/>
      <c r="H42" s="97"/>
    </row>
    <row r="43" spans="1:19" ht="12" customHeight="1" x14ac:dyDescent="0.25">
      <c r="A43" s="48"/>
      <c r="B43" s="102"/>
      <c r="C43" s="80"/>
      <c r="D43" s="80"/>
      <c r="E43" s="80"/>
      <c r="F43" s="87" t="str">
        <f>IF(AND(C16="X",C16&lt;&gt;C17,I20&lt;&gt;6,F17&lt;&gt;"X"),"INSS =","")</f>
        <v/>
      </c>
      <c r="G43" s="124" t="str">
        <f>IF(AND(C16="x",I20&lt;&gt;6,B18&lt;&gt;"SELECIONE SOMENTE UM TIPO DE BDI"),K43,"")</f>
        <v/>
      </c>
      <c r="H43" s="101"/>
      <c r="J43" s="72">
        <v>0</v>
      </c>
      <c r="K43" s="72">
        <v>4.4999999999999998E-2</v>
      </c>
    </row>
    <row r="44" spans="1:19" ht="12" customHeight="1" x14ac:dyDescent="0.25">
      <c r="A44" s="48"/>
      <c r="B44" s="184" t="str">
        <f>IF(AND(G44&lt;&gt;"",I20=6),"APAGUE O PERCENTUAL DESTA LINHA","")</f>
        <v/>
      </c>
      <c r="C44" s="169"/>
      <c r="D44" s="80" t="str">
        <f>IF(B44="APAGUE O PERCENTUAL DESTA LINHA","",IF(AND(G44&gt;=J44,G44&lt;=K44),"","FORA DO LIMITE"))</f>
        <v/>
      </c>
      <c r="E44" s="80"/>
      <c r="F44" s="87" t="str">
        <f>IF(I20=6,"","ISSQN =")</f>
        <v>ISSQN =</v>
      </c>
      <c r="G44" s="122">
        <v>1.7999999999999999E-2</v>
      </c>
      <c r="H44" s="101"/>
      <c r="J44" s="72">
        <f>IF(I20=6,N44,L44)</f>
        <v>1.2E-2</v>
      </c>
      <c r="K44" s="72">
        <f>IF(I20=6,O44,M44)</f>
        <v>0.03</v>
      </c>
      <c r="L44" s="72">
        <v>1.2E-2</v>
      </c>
      <c r="M44" s="72">
        <v>0.03</v>
      </c>
      <c r="N44" s="42">
        <v>0</v>
      </c>
      <c r="O44" s="42">
        <v>0</v>
      </c>
    </row>
    <row r="45" spans="1:19" ht="12" customHeight="1" x14ac:dyDescent="0.25">
      <c r="A45" s="48"/>
      <c r="B45" s="96"/>
      <c r="C45" s="80"/>
      <c r="D45" s="80" t="str">
        <f>IF(AND(G45&gt;=J45,G45&lt;=K45),"","FORA DO LIMITE")</f>
        <v/>
      </c>
      <c r="E45" s="80"/>
      <c r="F45" s="87" t="s">
        <v>40</v>
      </c>
      <c r="G45" s="129">
        <f>J45</f>
        <v>6.4999999999999997E-3</v>
      </c>
      <c r="H45" s="101"/>
      <c r="J45" s="72">
        <f>IF($F$17="X",R45,P45)</f>
        <v>6.4999999999999997E-3</v>
      </c>
      <c r="K45" s="72">
        <f>IF($F$17="X",S45,Q45)</f>
        <v>6.4999999999999997E-3</v>
      </c>
      <c r="P45" s="72">
        <v>6.4999999999999997E-3</v>
      </c>
      <c r="Q45" s="72">
        <v>6.4999999999999997E-3</v>
      </c>
      <c r="R45" s="72">
        <v>1.32E-2</v>
      </c>
      <c r="S45" s="72">
        <v>1.32E-2</v>
      </c>
    </row>
    <row r="46" spans="1:19" ht="12" customHeight="1" x14ac:dyDescent="0.25">
      <c r="A46" s="48"/>
      <c r="B46" s="96"/>
      <c r="C46" s="80"/>
      <c r="D46" s="80" t="str">
        <f t="shared" ref="D46" si="2">IF(AND(G46&gt;=J46,G46&lt;=K46),"","FORA DO LIMITE")</f>
        <v/>
      </c>
      <c r="E46" s="80"/>
      <c r="F46" s="87" t="s">
        <v>41</v>
      </c>
      <c r="G46" s="129">
        <f>J46</f>
        <v>0.03</v>
      </c>
      <c r="H46" s="101"/>
      <c r="J46" s="72">
        <f>IF($F$17="X",R46,P46)</f>
        <v>0.03</v>
      </c>
      <c r="K46" s="72">
        <f>IF($F$17="X",S46,Q46)</f>
        <v>0.03</v>
      </c>
      <c r="P46" s="72">
        <v>0.03</v>
      </c>
      <c r="Q46" s="72">
        <v>0.03</v>
      </c>
      <c r="R46" s="72">
        <v>6.08E-2</v>
      </c>
      <c r="S46" s="72">
        <v>6.08E-2</v>
      </c>
    </row>
    <row r="47" spans="1:19" ht="12" customHeight="1" x14ac:dyDescent="0.25">
      <c r="A47" s="48"/>
      <c r="B47" s="98"/>
      <c r="C47" s="99"/>
      <c r="D47" s="99"/>
      <c r="E47" s="99"/>
      <c r="F47" s="100" t="s">
        <v>57</v>
      </c>
      <c r="G47" s="125">
        <f>SUM(G43:G46)</f>
        <v>5.4499999999999993E-2</v>
      </c>
      <c r="H47" s="97"/>
    </row>
    <row r="48" spans="1:19" ht="12" customHeight="1" thickBot="1" x14ac:dyDescent="0.3">
      <c r="A48" s="51"/>
      <c r="B48" s="78"/>
      <c r="C48" s="78"/>
      <c r="D48" s="78"/>
      <c r="E48" s="78"/>
      <c r="F48" s="103"/>
      <c r="G48" s="104"/>
      <c r="H48" s="105"/>
    </row>
    <row r="49" spans="1:20" ht="12" customHeight="1" thickBot="1" x14ac:dyDescent="0.3">
      <c r="A49" s="80"/>
      <c r="B49" s="80"/>
      <c r="C49" s="80"/>
      <c r="D49" s="80"/>
      <c r="E49" s="80"/>
      <c r="F49" s="106"/>
      <c r="G49" s="107"/>
      <c r="H49" s="108"/>
    </row>
    <row r="50" spans="1:20" ht="12" customHeight="1" x14ac:dyDescent="0.25">
      <c r="A50" s="176" t="s">
        <v>42</v>
      </c>
      <c r="B50" s="177"/>
      <c r="C50" s="55"/>
      <c r="D50" s="55"/>
      <c r="E50" s="55"/>
      <c r="F50" s="55"/>
      <c r="G50" s="82"/>
      <c r="H50" s="47"/>
      <c r="J50" s="72" t="s">
        <v>64</v>
      </c>
    </row>
    <row r="51" spans="1:20" ht="12" customHeight="1" x14ac:dyDescent="0.25">
      <c r="A51" s="48"/>
      <c r="B51" s="80"/>
      <c r="C51" s="80"/>
      <c r="D51" s="80"/>
      <c r="E51" s="80"/>
      <c r="F51" s="80"/>
      <c r="G51" s="81"/>
      <c r="H51" s="50"/>
      <c r="J51" s="134">
        <v>1</v>
      </c>
      <c r="K51" s="72" t="str">
        <f>IF(OR(B18="SELECIONE UM TIPO DE BDI",B18="SELECIONE SOMENTE UM TIPO DE BDI"),"VER TIPO DE BDI","OK")</f>
        <v>OK</v>
      </c>
      <c r="T51" s="135"/>
    </row>
    <row r="52" spans="1:20" ht="12" customHeight="1" x14ac:dyDescent="0.25">
      <c r="A52" s="48"/>
      <c r="B52" s="80"/>
      <c r="C52" s="80"/>
      <c r="D52" s="80"/>
      <c r="E52" s="80"/>
      <c r="F52" s="80"/>
      <c r="G52" s="81"/>
      <c r="H52" s="50"/>
      <c r="J52" s="134">
        <v>2</v>
      </c>
      <c r="K52" s="72" t="str">
        <f>IF(OR(B28="SELECIONE SOMENTE UM TIPO DE SERVIÇO",B28="SELECIONE UM TIPO DE SERVIÇO",B27="NÃO HÁ DESONERAÇÃO PARA FORNECIMENTO DE MATERIAIS"),"VER TIPO DE SERVIÇO","OK")</f>
        <v>OK</v>
      </c>
      <c r="T52" s="135"/>
    </row>
    <row r="53" spans="1:20" ht="12" customHeight="1" x14ac:dyDescent="0.25">
      <c r="A53" s="48"/>
      <c r="B53" s="80"/>
      <c r="C53" s="80"/>
      <c r="D53" s="80"/>
      <c r="E53" s="80"/>
      <c r="F53" s="80"/>
      <c r="G53" s="81"/>
      <c r="H53" s="50"/>
      <c r="J53" s="134">
        <v>3</v>
      </c>
      <c r="K53" s="72" t="str">
        <f>IF(OR(D32="FORA DO LIMITE",D35="FORA DO LIMITE",D38="FORA DO LIMITE",D44="FORA DO LIMITE",D45="FORA DO LIMITE",D46="FORA DO LIMITE",B44="APAGUE O PERCENTUAL DESTA LINHA"),"VER PERCENTUAIS","OK")</f>
        <v>OK</v>
      </c>
      <c r="T53" s="135"/>
    </row>
    <row r="54" spans="1:20" ht="12" customHeight="1" x14ac:dyDescent="0.25">
      <c r="A54" s="48"/>
      <c r="B54" s="80"/>
      <c r="C54" s="80"/>
      <c r="D54" s="80"/>
      <c r="E54" s="80"/>
      <c r="F54" s="80"/>
      <c r="G54" s="81"/>
      <c r="H54" s="50"/>
      <c r="J54" s="134">
        <v>4</v>
      </c>
      <c r="K54" s="139" t="str">
        <f>IF(OR(D68="BDI ABAIXO",D69="BDI ACIMA",G68="BDI ABAIXO",G69="BDI ACIMA"),"BDI FORA DO LIMITE","OK")</f>
        <v>OK</v>
      </c>
      <c r="T54" s="136"/>
    </row>
    <row r="55" spans="1:20" ht="12" customHeight="1" x14ac:dyDescent="0.25">
      <c r="A55" s="48"/>
      <c r="B55" s="80"/>
      <c r="C55" s="80"/>
      <c r="D55" s="80"/>
      <c r="E55" s="80"/>
      <c r="F55" s="80"/>
      <c r="G55" s="81"/>
      <c r="H55" s="50"/>
      <c r="J55" s="134"/>
    </row>
    <row r="56" spans="1:20" ht="12" customHeight="1" x14ac:dyDescent="0.25">
      <c r="A56" s="48"/>
      <c r="B56" s="80"/>
      <c r="C56" s="80"/>
      <c r="D56" s="80"/>
      <c r="E56" s="80"/>
      <c r="F56" s="80"/>
      <c r="G56" s="81"/>
      <c r="H56" s="50"/>
    </row>
    <row r="57" spans="1:20" ht="12" customHeight="1" x14ac:dyDescent="0.25">
      <c r="A57" s="48"/>
      <c r="B57" s="80"/>
      <c r="C57" s="80"/>
      <c r="D57" s="80"/>
      <c r="E57" s="80"/>
      <c r="F57" s="80"/>
      <c r="G57" s="81"/>
      <c r="H57" s="50"/>
      <c r="L57" s="42"/>
      <c r="M57" s="42"/>
    </row>
    <row r="58" spans="1:20" s="80" customFormat="1" ht="12" customHeight="1" x14ac:dyDescent="0.25">
      <c r="A58" s="48" t="s">
        <v>63</v>
      </c>
      <c r="B58" s="109" t="s">
        <v>43</v>
      </c>
      <c r="G58" s="81"/>
      <c r="H58" s="50"/>
      <c r="I58" s="81"/>
      <c r="J58" s="88"/>
      <c r="K58" s="88"/>
    </row>
    <row r="59" spans="1:20" s="80" customFormat="1" ht="12" customHeight="1" x14ac:dyDescent="0.25">
      <c r="A59" s="48" t="s">
        <v>53</v>
      </c>
      <c r="B59" s="109" t="s">
        <v>54</v>
      </c>
      <c r="G59" s="81"/>
      <c r="H59" s="50"/>
      <c r="I59" s="81"/>
      <c r="J59" s="88"/>
      <c r="K59" s="88"/>
    </row>
    <row r="60" spans="1:20" s="80" customFormat="1" ht="12" customHeight="1" x14ac:dyDescent="0.25">
      <c r="A60" s="48" t="s">
        <v>45</v>
      </c>
      <c r="B60" s="109" t="s">
        <v>55</v>
      </c>
      <c r="E60" s="130"/>
      <c r="G60" s="81"/>
      <c r="H60" s="50"/>
      <c r="I60" s="81"/>
      <c r="J60" s="88"/>
      <c r="K60" s="88"/>
    </row>
    <row r="61" spans="1:20" s="80" customFormat="1" ht="12" customHeight="1" x14ac:dyDescent="0.25">
      <c r="A61" s="48" t="s">
        <v>36</v>
      </c>
      <c r="B61" s="109" t="s">
        <v>44</v>
      </c>
      <c r="E61" s="130"/>
      <c r="G61" s="81"/>
      <c r="H61" s="50"/>
      <c r="I61" s="81"/>
      <c r="J61" s="88"/>
      <c r="K61" s="88"/>
    </row>
    <row r="62" spans="1:20" s="80" customFormat="1" ht="12" customHeight="1" x14ac:dyDescent="0.25">
      <c r="A62" s="48" t="s">
        <v>38</v>
      </c>
      <c r="B62" s="109" t="s">
        <v>46</v>
      </c>
      <c r="G62" s="81"/>
      <c r="H62" s="50"/>
      <c r="I62" s="81"/>
      <c r="J62" s="88"/>
      <c r="K62" s="88"/>
    </row>
    <row r="63" spans="1:20" s="118" customFormat="1" ht="12" customHeight="1" x14ac:dyDescent="0.25">
      <c r="A63" s="48" t="s">
        <v>56</v>
      </c>
      <c r="B63" s="109" t="s">
        <v>47</v>
      </c>
      <c r="G63" s="81"/>
      <c r="H63" s="50"/>
      <c r="I63" s="81"/>
      <c r="J63" s="88"/>
      <c r="K63" s="88"/>
    </row>
    <row r="64" spans="1:20" s="80" customFormat="1" ht="12" customHeight="1" thickBot="1" x14ac:dyDescent="0.3">
      <c r="A64" s="51"/>
      <c r="B64" s="110"/>
      <c r="C64" s="78"/>
      <c r="D64" s="78"/>
      <c r="E64" s="78"/>
      <c r="F64" s="78"/>
      <c r="G64" s="111"/>
      <c r="H64" s="53"/>
      <c r="I64" s="81"/>
      <c r="J64" s="88"/>
      <c r="K64" s="88"/>
    </row>
    <row r="65" spans="1:17" s="80" customFormat="1" ht="12" customHeight="1" thickBot="1" x14ac:dyDescent="0.3">
      <c r="B65" s="109"/>
      <c r="G65" s="81"/>
      <c r="H65" s="81"/>
      <c r="I65" s="81"/>
      <c r="J65" s="88"/>
      <c r="K65" s="88"/>
    </row>
    <row r="66" spans="1:17" s="80" customFormat="1" ht="12" customHeight="1" x14ac:dyDescent="0.25">
      <c r="A66" s="176" t="s">
        <v>61</v>
      </c>
      <c r="B66" s="177"/>
      <c r="C66" s="112"/>
      <c r="D66" s="112"/>
      <c r="E66" s="177" t="s">
        <v>62</v>
      </c>
      <c r="F66" s="177"/>
      <c r="G66" s="82"/>
      <c r="H66" s="47"/>
      <c r="I66" s="119">
        <f>SUM(1+G32,G37,G38)</f>
        <v>1.0570999999999999</v>
      </c>
      <c r="J66" s="88"/>
      <c r="K66" s="88"/>
    </row>
    <row r="67" spans="1:17" s="80" customFormat="1" ht="12" customHeight="1" x14ac:dyDescent="0.25">
      <c r="A67" s="57"/>
      <c r="B67" s="58"/>
      <c r="G67" s="81"/>
      <c r="H67" s="50"/>
      <c r="I67" s="81">
        <f>1+G34</f>
        <v>1.0065</v>
      </c>
      <c r="J67" s="88"/>
      <c r="K67" s="88"/>
    </row>
    <row r="68" spans="1:17" s="80" customFormat="1" ht="12" customHeight="1" x14ac:dyDescent="0.25">
      <c r="A68" s="48"/>
      <c r="B68" s="113" t="s">
        <v>48</v>
      </c>
      <c r="C68" s="126">
        <f>IF(C17="X",VLOOKUP(I20,Referências!A57:D63,2,FALSE),VLOOKUP(I20,Referências!A57:D63,2,FALSE))</f>
        <v>0.2034</v>
      </c>
      <c r="D68" s="86" t="str">
        <f>IF(AND(C68&gt;I71,C17="X"),"BDI ABAIXO","")</f>
        <v/>
      </c>
      <c r="E68" s="113" t="s">
        <v>48</v>
      </c>
      <c r="F68" s="126">
        <f>IF(C16="X",VLOOKUP(I20,Referências!A66:D72,2,FALSE),VLOOKUP(I20,Referências!A66:D72,2,FALSE))</f>
        <v>0.26429999999999998</v>
      </c>
      <c r="G68" s="86" t="str">
        <f>IF(AND(F68&gt;I71,C16="X"),"BDI ABAIXO","")</f>
        <v/>
      </c>
      <c r="H68" s="50"/>
      <c r="I68" s="81">
        <f>1+G40</f>
        <v>1.0701000000000001</v>
      </c>
      <c r="J68" s="88"/>
      <c r="K68" s="88"/>
    </row>
    <row r="69" spans="1:17" s="80" customFormat="1" ht="12" customHeight="1" x14ac:dyDescent="0.25">
      <c r="A69" s="48"/>
      <c r="B69" s="113" t="s">
        <v>49</v>
      </c>
      <c r="C69" s="126">
        <f>IF(C17="X",VLOOKUP(I20,Referências!A57:D63,4,FALSE),VLOOKUP(I20,Referências!A57:D63,4,FALSE))</f>
        <v>0.25</v>
      </c>
      <c r="D69" s="86" t="str">
        <f>IF(AND(C69&lt;I71,C17="X"),"BDI ACIMA","")</f>
        <v/>
      </c>
      <c r="E69" s="113" t="s">
        <v>49</v>
      </c>
      <c r="F69" s="126">
        <f>IF(C16="X",VLOOKUP(I20,Referências!A66:D72,4,FALSE),VLOOKUP(I20,Referências!A66:D72,4,FALSE))</f>
        <v>0.31330000000000002</v>
      </c>
      <c r="G69" s="86" t="str">
        <f>IF(AND(F69&lt;I71,C16="X"),"BDI ACIMA","")</f>
        <v/>
      </c>
      <c r="H69" s="50"/>
      <c r="I69" s="81">
        <f>1-G47</f>
        <v>0.94550000000000001</v>
      </c>
      <c r="J69" s="88"/>
      <c r="K69" s="88"/>
    </row>
    <row r="70" spans="1:17" s="80" customFormat="1" ht="12" customHeight="1" thickBot="1" x14ac:dyDescent="0.3">
      <c r="A70" s="51"/>
      <c r="B70" s="110"/>
      <c r="C70" s="78"/>
      <c r="D70" s="114"/>
      <c r="E70" s="78"/>
      <c r="F70" s="114"/>
      <c r="G70" s="111"/>
      <c r="H70" s="53"/>
      <c r="I70" s="81">
        <f>I66*I67*I68/I69</f>
        <v>1.2041835300000001</v>
      </c>
      <c r="J70" s="88"/>
      <c r="K70" s="88"/>
    </row>
    <row r="71" spans="1:17" s="80" customFormat="1" ht="12" customHeight="1" thickBot="1" x14ac:dyDescent="0.3">
      <c r="G71" s="81"/>
      <c r="H71" s="81"/>
      <c r="I71" s="81">
        <f>ROUND(I70-1,4)</f>
        <v>0.20419999999999999</v>
      </c>
      <c r="J71" s="88"/>
      <c r="K71" s="88"/>
      <c r="L71" s="169"/>
      <c r="M71" s="169"/>
    </row>
    <row r="72" spans="1:17" s="80" customFormat="1" ht="12" customHeight="1" thickBot="1" x14ac:dyDescent="0.3">
      <c r="D72" s="115"/>
      <c r="E72" s="170" t="s">
        <v>50</v>
      </c>
      <c r="F72" s="171"/>
      <c r="G72" s="172">
        <f>IF(AND(K51="OK",K52="OK",K53="OK",K54="OK"),I71,IF(K51="VER TIPO DE BDI","VER TIPO DE BDI",IF(K52="VER TIPO DE SERVIÇO","VER TIPO DE SERVIÇO",IF(K53="VER PERCENTUAIS","VER PERCENTUAIS",IF(K54="BDI FORA DO LIMITE","BDI FORA DO LIMITE","VÁRIOS ERROS")))))</f>
        <v>0.20419999999999999</v>
      </c>
      <c r="H72" s="173" t="str">
        <f>IF(AND(M72&gt;=P72,M72&lt;=Q72),"","FORA DO LIMITE")</f>
        <v/>
      </c>
      <c r="J72" s="72"/>
      <c r="K72" s="72"/>
      <c r="L72" s="116"/>
      <c r="M72" s="116"/>
      <c r="N72" s="72"/>
      <c r="O72" s="72"/>
      <c r="P72" s="72"/>
      <c r="Q72" s="72"/>
    </row>
    <row r="73" spans="1:17" s="137" customFormat="1" ht="12" customHeight="1" x14ac:dyDescent="0.25">
      <c r="E73" s="54"/>
      <c r="F73" s="54"/>
      <c r="G73" s="153"/>
      <c r="H73" s="153"/>
      <c r="J73" s="72"/>
      <c r="K73" s="72"/>
      <c r="L73" s="116"/>
      <c r="M73" s="116"/>
      <c r="N73" s="72"/>
      <c r="O73" s="72"/>
      <c r="P73" s="72"/>
      <c r="Q73" s="72"/>
    </row>
    <row r="74" spans="1:17" s="80" customFormat="1" ht="12" customHeight="1" x14ac:dyDescent="0.25">
      <c r="A74" s="54"/>
      <c r="B74" s="58" t="s">
        <v>90</v>
      </c>
      <c r="C74" s="54"/>
      <c r="D74" s="54"/>
      <c r="J74" s="72"/>
      <c r="K74" s="72"/>
      <c r="L74" s="81"/>
      <c r="M74" s="81"/>
    </row>
    <row r="75" spans="1:17" ht="12" customHeight="1" x14ac:dyDescent="0.25">
      <c r="A75" s="150"/>
      <c r="B75" s="152" t="s">
        <v>65</v>
      </c>
      <c r="C75" s="151"/>
      <c r="D75" s="151"/>
      <c r="G75" s="188"/>
      <c r="H75" s="188"/>
      <c r="N75" s="72"/>
      <c r="O75" s="72"/>
    </row>
    <row r="76" spans="1:17" ht="12" customHeight="1" x14ac:dyDescent="0.25">
      <c r="B76" s="152" t="s">
        <v>89</v>
      </c>
      <c r="C76" s="140"/>
      <c r="G76" s="192"/>
      <c r="H76" s="192"/>
    </row>
    <row r="77" spans="1:17" ht="12" customHeight="1" thickBot="1" x14ac:dyDescent="0.3">
      <c r="B77" s="152" t="s">
        <v>76</v>
      </c>
      <c r="F77" s="131"/>
    </row>
    <row r="78" spans="1:17" ht="12" customHeight="1" x14ac:dyDescent="0.25">
      <c r="F78" s="80" t="s">
        <v>51</v>
      </c>
      <c r="G78" s="187">
        <f>I71</f>
        <v>0.20419999999999999</v>
      </c>
      <c r="H78" s="187"/>
    </row>
    <row r="83" spans="7:7" ht="12" customHeight="1" x14ac:dyDescent="0.25">
      <c r="G83" s="43" t="str">
        <f>IF(AND(F68&gt;I71,C16="X"),"BDI ABAIXO","")</f>
        <v/>
      </c>
    </row>
  </sheetData>
  <sheetProtection selectLockedCells="1"/>
  <mergeCells count="27">
    <mergeCell ref="A1:H1"/>
    <mergeCell ref="A3:H3"/>
    <mergeCell ref="A4:H4"/>
    <mergeCell ref="B27:D27"/>
    <mergeCell ref="G78:H78"/>
    <mergeCell ref="G75:H75"/>
    <mergeCell ref="B28:C28"/>
    <mergeCell ref="A30:B30"/>
    <mergeCell ref="E30:F30"/>
    <mergeCell ref="G76:H76"/>
    <mergeCell ref="E66:F66"/>
    <mergeCell ref="L71:M71"/>
    <mergeCell ref="E72:F72"/>
    <mergeCell ref="G72:H72"/>
    <mergeCell ref="A2:H2"/>
    <mergeCell ref="A5:H5"/>
    <mergeCell ref="A66:B66"/>
    <mergeCell ref="A50:B50"/>
    <mergeCell ref="C8:G8"/>
    <mergeCell ref="C9:G9"/>
    <mergeCell ref="C10:G10"/>
    <mergeCell ref="A12:H12"/>
    <mergeCell ref="A14:B14"/>
    <mergeCell ref="B44:C44"/>
    <mergeCell ref="B18:C18"/>
    <mergeCell ref="E18:G18"/>
    <mergeCell ref="A20:B20"/>
  </mergeCells>
  <conditionalFormatting sqref="B28">
    <cfRule type="cellIs" dxfId="25" priority="27" operator="equal">
      <formula>"SELECIONE SOMENTE UM TIPO DE SERVIÇO"</formula>
    </cfRule>
  </conditionalFormatting>
  <conditionalFormatting sqref="D32 D44:D46">
    <cfRule type="cellIs" dxfId="24" priority="26" operator="equal">
      <formula>"FORA DO LIMITE"</formula>
    </cfRule>
  </conditionalFormatting>
  <conditionalFormatting sqref="D34">
    <cfRule type="cellIs" dxfId="23" priority="25" operator="equal">
      <formula>"FORA DO LIMITE"</formula>
    </cfRule>
  </conditionalFormatting>
  <conditionalFormatting sqref="D37">
    <cfRule type="cellIs" dxfId="22" priority="24" operator="equal">
      <formula>"FORA DO LIMITE"</formula>
    </cfRule>
  </conditionalFormatting>
  <conditionalFormatting sqref="D40">
    <cfRule type="cellIs" dxfId="21" priority="22" operator="equal">
      <formula>"FORA DO LIMITE"</formula>
    </cfRule>
  </conditionalFormatting>
  <conditionalFormatting sqref="D38">
    <cfRule type="cellIs" dxfId="20" priority="23" operator="equal">
      <formula>"FORA DO LIMITE"</formula>
    </cfRule>
  </conditionalFormatting>
  <conditionalFormatting sqref="B18">
    <cfRule type="cellIs" dxfId="19" priority="21" operator="equal">
      <formula>"SELECIONE SOMENTE UM TIPO DE BDI"</formula>
    </cfRule>
  </conditionalFormatting>
  <conditionalFormatting sqref="B44:C44">
    <cfRule type="cellIs" dxfId="18" priority="20" operator="equal">
      <formula>"APAGUE O PERCENTUAL DESTA LINHA"</formula>
    </cfRule>
  </conditionalFormatting>
  <conditionalFormatting sqref="G72:H73">
    <cfRule type="cellIs" dxfId="17" priority="1" operator="equal">
      <formula>"VER PERCENTUAIS"</formula>
    </cfRule>
    <cfRule type="cellIs" dxfId="16" priority="14" operator="equal">
      <formula>"VÁRIOS ERROS"</formula>
    </cfRule>
    <cfRule type="cellIs" dxfId="15" priority="15" operator="equal">
      <formula>"BDI FORA DO LIMITE"</formula>
    </cfRule>
    <cfRule type="cellIs" dxfId="14" priority="16" operator="equal">
      <formula>"VER TIPO DE BDI"</formula>
    </cfRule>
    <cfRule type="cellIs" dxfId="13" priority="19" operator="equal">
      <formula>"VER TIPO DE SERVIÇO"</formula>
    </cfRule>
  </conditionalFormatting>
  <conditionalFormatting sqref="C16:C17 G22:G27 G32 G34 G37:G38 G40 G45:G46">
    <cfRule type="cellIs" dxfId="12" priority="18" operator="equal">
      <formula>0</formula>
    </cfRule>
  </conditionalFormatting>
  <conditionalFormatting sqref="C8:C10">
    <cfRule type="cellIs" dxfId="11" priority="17" operator="equal">
      <formula>0</formula>
    </cfRule>
  </conditionalFormatting>
  <conditionalFormatting sqref="E18">
    <cfRule type="cellIs" dxfId="10" priority="12" operator="equal">
      <formula>"SELECIONE SOMENTE UM TIPO DE BDI"</formula>
    </cfRule>
  </conditionalFormatting>
  <conditionalFormatting sqref="E18:G18">
    <cfRule type="cellIs" dxfId="9" priority="7" operator="equal">
      <formula>"SOMENTE HÁ DESONERAÇÃO PARA OBRAS"</formula>
    </cfRule>
    <cfRule type="cellIs" dxfId="8" priority="11" operator="equal">
      <formula>"NÃO HÁ PROJETO PARA FORNECIMENTO"</formula>
    </cfRule>
  </conditionalFormatting>
  <conditionalFormatting sqref="G44">
    <cfRule type="cellIs" dxfId="7" priority="10" operator="equal">
      <formula>0</formula>
    </cfRule>
  </conditionalFormatting>
  <conditionalFormatting sqref="B18:C18 E18:G18">
    <cfRule type="cellIs" dxfId="6" priority="9" operator="equal">
      <formula>"SELECIONE UM TIPO DE BDI"</formula>
    </cfRule>
  </conditionalFormatting>
  <conditionalFormatting sqref="B28:C28">
    <cfRule type="cellIs" dxfId="5" priority="8" operator="equal">
      <formula>"SELECIONE UM TIPO DE SERVIÇO"</formula>
    </cfRule>
  </conditionalFormatting>
  <conditionalFormatting sqref="B27">
    <cfRule type="cellIs" dxfId="4" priority="6" operator="equal">
      <formula>"NÃO HÁ DESONERAÇÃO PARA FORNECIMENTO DE MATERIAIS"</formula>
    </cfRule>
  </conditionalFormatting>
  <conditionalFormatting sqref="D68">
    <cfRule type="cellIs" dxfId="3" priority="5" operator="equal">
      <formula>"BDI ABAIXO"</formula>
    </cfRule>
  </conditionalFormatting>
  <conditionalFormatting sqref="D69">
    <cfRule type="cellIs" dxfId="2" priority="4" operator="equal">
      <formula>"BDI ACIMA"</formula>
    </cfRule>
  </conditionalFormatting>
  <conditionalFormatting sqref="G68">
    <cfRule type="cellIs" dxfId="1" priority="3" operator="equal">
      <formula>"BDI ABAIXO"</formula>
    </cfRule>
  </conditionalFormatting>
  <conditionalFormatting sqref="G69">
    <cfRule type="cellIs" dxfId="0" priority="2" operator="equal">
      <formula>"BDI ACIMA"</formula>
    </cfRule>
  </conditionalFormatting>
  <dataValidations disablePrompts="1" count="3">
    <dataValidation allowBlank="1" promptTitle="Alerta" prompt="Digite somente 'X'" sqref="F16:F17" xr:uid="{00000000-0002-0000-0100-000000000000}"/>
    <dataValidation type="decimal" allowBlank="1" showInputMessage="1" showErrorMessage="1" sqref="G44:G47 G32:G42" xr:uid="{00000000-0002-0000-0100-000001000000}">
      <formula1>0</formula1>
      <formula2>100</formula2>
    </dataValidation>
    <dataValidation type="list" allowBlank="1" showInputMessage="1" showErrorMessage="1" promptTitle="Alerta" prompt="Digite somente 'X'" sqref="G22:G27 C16:C17" xr:uid="{00000000-0002-0000-0100-000002000000}">
      <formula1>"x,X"</formula1>
    </dataValidation>
  </dataValidations>
  <printOptions horizontalCentered="1"/>
  <pageMargins left="0.39370078740157483" right="0.39370078740157483" top="0.78740157480314965" bottom="0.78740157480314965" header="0.39370078740157483" footer="0.39370078740157483"/>
  <pageSetup paperSize="9" scale="8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B19"/>
  <sheetViews>
    <sheetView view="pageBreakPreview" zoomScaleNormal="70" zoomScaleSheetLayoutView="100" workbookViewId="0">
      <selection sqref="A1:XFD1"/>
    </sheetView>
  </sheetViews>
  <sheetFormatPr defaultRowHeight="15" x14ac:dyDescent="0.25"/>
  <cols>
    <col min="1" max="1" width="9.140625" style="145"/>
    <col min="2" max="2" width="70.140625" style="145" customWidth="1"/>
    <col min="3" max="16384" width="9.140625" style="138"/>
  </cols>
  <sheetData>
    <row r="4" spans="1:2" x14ac:dyDescent="0.25">
      <c r="A4" s="193" t="s">
        <v>65</v>
      </c>
      <c r="B4" s="193"/>
    </row>
    <row r="6" spans="1:2" ht="61.5" customHeight="1" x14ac:dyDescent="0.25">
      <c r="A6" s="194" t="s">
        <v>66</v>
      </c>
      <c r="B6" s="194"/>
    </row>
    <row r="8" spans="1:2" ht="32.25" customHeight="1" x14ac:dyDescent="0.25">
      <c r="A8" s="194" t="s">
        <v>67</v>
      </c>
      <c r="B8" s="194"/>
    </row>
    <row r="10" spans="1:2" x14ac:dyDescent="0.25">
      <c r="A10" s="193" t="s">
        <v>68</v>
      </c>
      <c r="B10" s="193"/>
    </row>
    <row r="12" spans="1:2" ht="33" customHeight="1" x14ac:dyDescent="0.25">
      <c r="A12" s="194" t="s">
        <v>69</v>
      </c>
      <c r="B12" s="194"/>
    </row>
    <row r="15" spans="1:2" x14ac:dyDescent="0.25">
      <c r="A15" s="141" t="s">
        <v>70</v>
      </c>
      <c r="B15" s="142" t="s">
        <v>71</v>
      </c>
    </row>
    <row r="16" spans="1:2" x14ac:dyDescent="0.25">
      <c r="A16" s="143">
        <v>412</v>
      </c>
      <c r="B16" s="144" t="s">
        <v>72</v>
      </c>
    </row>
    <row r="17" spans="1:2" x14ac:dyDescent="0.25">
      <c r="A17" s="143">
        <v>432</v>
      </c>
      <c r="B17" s="144" t="s">
        <v>73</v>
      </c>
    </row>
    <row r="18" spans="1:2" x14ac:dyDescent="0.25">
      <c r="A18" s="143">
        <v>433</v>
      </c>
      <c r="B18" s="144" t="s">
        <v>74</v>
      </c>
    </row>
    <row r="19" spans="1:2" x14ac:dyDescent="0.25">
      <c r="A19" s="143">
        <v>439</v>
      </c>
      <c r="B19" s="144" t="s">
        <v>75</v>
      </c>
    </row>
  </sheetData>
  <mergeCells count="5">
    <mergeCell ref="A4:B4"/>
    <mergeCell ref="A6:B6"/>
    <mergeCell ref="A8:B8"/>
    <mergeCell ref="A10:B10"/>
    <mergeCell ref="A12:B12"/>
  </mergeCells>
  <hyperlinks>
    <hyperlink ref="A4" r:id="rId1" location="art7a" xr:uid="{00000000-0004-0000-0200-000000000000}"/>
    <hyperlink ref="A10" r:id="rId2" display="LEI Nº 13.161, DE 31 DE AGOSTO DE 2015" xr:uid="{00000000-0004-0000-0200-000001000000}"/>
  </hyperlinks>
  <pageMargins left="0.511811024" right="0.511811024" top="0.78740157499999996" bottom="0.78740157499999996" header="0.31496062000000002" footer="0.31496062000000002"/>
  <pageSetup paperSize="9" orientation="portrait" verticalDpi="4294967293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A21"/>
  <sheetViews>
    <sheetView view="pageBreakPreview" zoomScaleNormal="70" zoomScaleSheetLayoutView="100" workbookViewId="0"/>
  </sheetViews>
  <sheetFormatPr defaultRowHeight="15" x14ac:dyDescent="0.25"/>
  <cols>
    <col min="1" max="1" width="79.42578125" customWidth="1"/>
  </cols>
  <sheetData>
    <row r="4" spans="1:1" x14ac:dyDescent="0.25">
      <c r="A4" t="s">
        <v>76</v>
      </c>
    </row>
    <row r="5" spans="1:1" x14ac:dyDescent="0.25">
      <c r="A5" t="s">
        <v>77</v>
      </c>
    </row>
    <row r="7" spans="1:1" x14ac:dyDescent="0.25">
      <c r="A7" s="146" t="s">
        <v>78</v>
      </c>
    </row>
    <row r="8" spans="1:1" ht="90" x14ac:dyDescent="0.25">
      <c r="A8" s="147" t="s">
        <v>79</v>
      </c>
    </row>
    <row r="9" spans="1:1" x14ac:dyDescent="0.25">
      <c r="A9" s="147"/>
    </row>
    <row r="10" spans="1:1" x14ac:dyDescent="0.25">
      <c r="A10" s="146" t="s">
        <v>80</v>
      </c>
    </row>
    <row r="11" spans="1:1" ht="45" x14ac:dyDescent="0.25">
      <c r="A11" s="147" t="s">
        <v>81</v>
      </c>
    </row>
    <row r="13" spans="1:1" ht="15.75" x14ac:dyDescent="0.25">
      <c r="A13" s="148" t="s">
        <v>82</v>
      </c>
    </row>
    <row r="14" spans="1:1" ht="127.5" customHeight="1" x14ac:dyDescent="0.25"/>
    <row r="15" spans="1:1" ht="120" x14ac:dyDescent="0.25">
      <c r="A15" s="147" t="s">
        <v>83</v>
      </c>
    </row>
    <row r="17" spans="1:1" x14ac:dyDescent="0.25">
      <c r="A17" s="146" t="s">
        <v>84</v>
      </c>
    </row>
    <row r="18" spans="1:1" ht="90" x14ac:dyDescent="0.25">
      <c r="A18" s="147" t="s">
        <v>85</v>
      </c>
    </row>
    <row r="19" spans="1:1" ht="120" x14ac:dyDescent="0.25">
      <c r="A19" s="149" t="s">
        <v>86</v>
      </c>
    </row>
    <row r="20" spans="1:1" ht="120" x14ac:dyDescent="0.25">
      <c r="A20" s="149" t="s">
        <v>87</v>
      </c>
    </row>
    <row r="21" spans="1:1" ht="45" x14ac:dyDescent="0.25">
      <c r="A21" s="149" t="s">
        <v>88</v>
      </c>
    </row>
  </sheetData>
  <pageMargins left="0.511811024" right="0.511811024" top="0.78740157499999996" bottom="0.78740157499999996" header="0.31496062000000002" footer="0.31496062000000002"/>
  <pageSetup paperSize="9" orientation="portrait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Referências</vt:lpstr>
      <vt:lpstr>BDI</vt:lpstr>
      <vt:lpstr>INFORMATIVO LEI</vt:lpstr>
      <vt:lpstr>ACÓRDÃO TCU 2622-37 P DE 2013</vt:lpstr>
      <vt:lpstr>'ACÓRDÃO TCU 2622-37 P DE 2013'!_Toc355809745</vt:lpstr>
      <vt:lpstr>BDI!Area_de_impressao</vt:lpstr>
      <vt:lpstr>Referências!Area_de_impressao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Kalil Skeff;Evilson Luis</dc:creator>
  <cp:lastModifiedBy>Paulo Henrique Nogueira</cp:lastModifiedBy>
  <cp:lastPrinted>2016-07-07T21:32:45Z</cp:lastPrinted>
  <dcterms:created xsi:type="dcterms:W3CDTF">2014-06-15T06:57:08Z</dcterms:created>
  <dcterms:modified xsi:type="dcterms:W3CDTF">2021-03-11T18:57:57Z</dcterms:modified>
</cp:coreProperties>
</file>